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7400" windowHeight="7755"/>
  </bookViews>
  <sheets>
    <sheet name="Лист1" sheetId="1" r:id="rId1"/>
    <sheet name="Лист2" sheetId="2" r:id="rId2"/>
    <sheet name="Лист3" sheetId="3" r:id="rId3"/>
  </sheets>
  <definedNames>
    <definedName name="_xlnm._FilterDatabase" localSheetId="0" hidden="1">Лист1!$B$51:$F$313</definedName>
    <definedName name="_xlnm.Print_Area" localSheetId="0">Лист1!$A$1:$H$313</definedName>
  </definedNames>
  <calcPr calcId="124519"/>
</workbook>
</file>

<file path=xl/calcChain.xml><?xml version="1.0" encoding="utf-8"?>
<calcChain xmlns="http://schemas.openxmlformats.org/spreadsheetml/2006/main">
  <c r="H142" i="1"/>
  <c r="H193"/>
  <c r="H194"/>
  <c r="H195"/>
  <c r="H242"/>
  <c r="H243"/>
  <c r="H244"/>
  <c r="H245"/>
  <c r="H300"/>
  <c r="H312"/>
  <c r="H311"/>
  <c r="H310"/>
  <c r="H309"/>
  <c r="H308"/>
  <c r="H307"/>
  <c r="H284"/>
  <c r="H285"/>
  <c r="H286"/>
  <c r="H287"/>
  <c r="H270"/>
  <c r="H271"/>
  <c r="H272"/>
  <c r="H273"/>
  <c r="H274"/>
  <c r="H249"/>
  <c r="H228"/>
  <c r="H227" s="1"/>
  <c r="H226" s="1"/>
  <c r="H212" s="1"/>
  <c r="H179" s="1"/>
  <c r="H229"/>
  <c r="H231"/>
  <c r="H233"/>
  <c r="H235"/>
  <c r="H236"/>
  <c r="H238"/>
  <c r="H239"/>
  <c r="H240"/>
  <c r="H241"/>
  <c r="H237"/>
  <c r="H232"/>
  <c r="H230"/>
  <c r="H213"/>
  <c r="H214"/>
  <c r="H215"/>
  <c r="H209"/>
  <c r="H204"/>
  <c r="H202"/>
  <c r="H180"/>
  <c r="H181"/>
  <c r="H182"/>
  <c r="H183"/>
  <c r="H189"/>
  <c r="H191"/>
  <c r="H171"/>
  <c r="H170"/>
  <c r="H172"/>
  <c r="H176"/>
  <c r="H177"/>
  <c r="H178"/>
  <c r="H173"/>
  <c r="H174"/>
  <c r="H175"/>
  <c r="H169"/>
  <c r="H162"/>
  <c r="H165"/>
  <c r="H163"/>
  <c r="H164"/>
  <c r="H166"/>
  <c r="H154"/>
  <c r="H161"/>
  <c r="H153"/>
  <c r="H155"/>
  <c r="H156"/>
  <c r="H159"/>
  <c r="H158" s="1"/>
  <c r="H157"/>
  <c r="H143"/>
  <c r="H144"/>
  <c r="H145"/>
  <c r="H146"/>
  <c r="H116"/>
  <c r="H117"/>
  <c r="H126"/>
  <c r="H127"/>
  <c r="H128"/>
  <c r="H129"/>
  <c r="H130"/>
  <c r="H109"/>
  <c r="H110"/>
  <c r="H111"/>
  <c r="H112"/>
  <c r="H113"/>
  <c r="H114"/>
  <c r="H115"/>
  <c r="H97"/>
  <c r="H98"/>
  <c r="H104"/>
  <c r="H103"/>
  <c r="H99"/>
  <c r="H94"/>
  <c r="H95"/>
  <c r="H91"/>
  <c r="H92"/>
  <c r="H79"/>
  <c r="H80"/>
  <c r="H81"/>
  <c r="H82"/>
  <c r="H69"/>
  <c r="H70"/>
  <c r="H71"/>
  <c r="H72"/>
  <c r="H76"/>
  <c r="H75"/>
  <c r="H74"/>
  <c r="H73"/>
  <c r="H78"/>
  <c r="H77"/>
  <c r="H68"/>
  <c r="H67"/>
  <c r="H66"/>
  <c r="H52"/>
  <c r="H53"/>
  <c r="H54"/>
  <c r="H55"/>
  <c r="H32"/>
  <c r="H33"/>
  <c r="H15"/>
  <c r="H14"/>
  <c r="H30"/>
  <c r="H29"/>
  <c r="H28"/>
  <c r="H26"/>
  <c r="H22"/>
  <c r="H21"/>
  <c r="H20"/>
  <c r="H18"/>
  <c r="H19"/>
  <c r="H17"/>
  <c r="H16"/>
  <c r="F187" l="1"/>
  <c r="F190"/>
  <c r="F65"/>
  <c r="F276"/>
  <c r="F253"/>
  <c r="F241"/>
  <c r="F86"/>
  <c r="F106"/>
  <c r="F100"/>
  <c r="F102"/>
  <c r="F108"/>
  <c r="F157"/>
  <c r="F68"/>
  <c r="F60"/>
  <c r="F77"/>
  <c r="F37"/>
  <c r="F35"/>
  <c r="F17"/>
  <c r="F76"/>
  <c r="F75"/>
  <c r="F70" s="1"/>
  <c r="F278" l="1"/>
  <c r="F266"/>
  <c r="F251"/>
  <c r="F83"/>
  <c r="F203"/>
  <c r="F197"/>
  <c r="F78"/>
  <c r="F74"/>
  <c r="F73"/>
  <c r="F44"/>
  <c r="F104"/>
  <c r="F28"/>
  <c r="F19"/>
  <c r="F159" l="1"/>
  <c r="F219"/>
  <c r="F211"/>
  <c r="F217"/>
  <c r="F103"/>
  <c r="F248" l="1"/>
  <c r="F234"/>
  <c r="F210"/>
  <c r="F185"/>
  <c r="F178"/>
  <c r="F30"/>
  <c r="F299" l="1"/>
  <c r="F205" l="1"/>
  <c r="F255"/>
  <c r="F290"/>
  <c r="F93"/>
  <c r="F222"/>
  <c r="F201"/>
  <c r="F160"/>
  <c r="F125"/>
  <c r="F191"/>
  <c r="F249" l="1"/>
  <c r="F256"/>
  <c r="F200"/>
  <c r="F175"/>
  <c r="F62"/>
  <c r="F306"/>
  <c r="F235"/>
  <c r="F240"/>
  <c r="F238"/>
  <c r="F236"/>
  <c r="F228"/>
  <c r="F227" s="1"/>
  <c r="F226" s="1"/>
  <c r="F233"/>
  <c r="F231"/>
  <c r="F229"/>
  <c r="F209"/>
  <c r="F167" l="1"/>
  <c r="F208" l="1"/>
  <c r="F202" s="1"/>
  <c r="F254" l="1"/>
  <c r="F252"/>
  <c r="F247"/>
  <c r="F246" s="1"/>
  <c r="F245" s="1"/>
  <c r="F244" s="1"/>
  <c r="F88"/>
  <c r="F90"/>
  <c r="F277"/>
  <c r="F184"/>
  <c r="F183" s="1"/>
  <c r="F180" s="1"/>
  <c r="F186" l="1"/>
  <c r="F59"/>
  <c r="F132" l="1"/>
  <c r="F294"/>
  <c r="F285"/>
  <c r="F259"/>
  <c r="F250"/>
  <c r="F177"/>
  <c r="F176" s="1"/>
  <c r="F153"/>
  <c r="F154"/>
  <c r="F140"/>
  <c r="F139" s="1"/>
  <c r="F101" l="1"/>
  <c r="F292"/>
  <c r="F291" s="1"/>
  <c r="F18"/>
  <c r="F206"/>
  <c r="F193" s="1"/>
  <c r="F310"/>
  <c r="F309" s="1"/>
  <c r="F311"/>
  <c r="F305"/>
  <c r="F304" s="1"/>
  <c r="F303" s="1"/>
  <c r="F289"/>
  <c r="F288" s="1"/>
  <c r="F298"/>
  <c r="F297" s="1"/>
  <c r="F296" s="1"/>
  <c r="F275"/>
  <c r="F268"/>
  <c r="F267" s="1"/>
  <c r="F263"/>
  <c r="F265"/>
  <c r="F224"/>
  <c r="F223" s="1"/>
  <c r="F221"/>
  <c r="F220" s="1"/>
  <c r="F216"/>
  <c r="F218"/>
  <c r="F204"/>
  <c r="F196"/>
  <c r="F189"/>
  <c r="F166"/>
  <c r="F158"/>
  <c r="F156"/>
  <c r="F155" s="1"/>
  <c r="F147"/>
  <c r="F137"/>
  <c r="F136" s="1"/>
  <c r="F124"/>
  <c r="F123" s="1"/>
  <c r="F119" s="1"/>
  <c r="F118" s="1"/>
  <c r="F121"/>
  <c r="F120" s="1"/>
  <c r="F105"/>
  <c r="F107"/>
  <c r="F99"/>
  <c r="F67"/>
  <c r="F66" s="1"/>
  <c r="F64"/>
  <c r="F63" s="1"/>
  <c r="F61"/>
  <c r="F58" s="1"/>
  <c r="F95"/>
  <c r="F94" s="1"/>
  <c r="F92"/>
  <c r="F91" s="1"/>
  <c r="F89"/>
  <c r="F87"/>
  <c r="F85"/>
  <c r="F82"/>
  <c r="F81" s="1"/>
  <c r="F49"/>
  <c r="F48" s="1"/>
  <c r="F47" s="1"/>
  <c r="F26"/>
  <c r="F287" l="1"/>
  <c r="F286" s="1"/>
  <c r="F262"/>
  <c r="F274"/>
  <c r="F273" s="1"/>
  <c r="F272" s="1"/>
  <c r="F271" s="1"/>
  <c r="F270" s="1"/>
  <c r="F182"/>
  <c r="F215"/>
  <c r="F214" s="1"/>
  <c r="F213" s="1"/>
  <c r="F212" s="1"/>
  <c r="F179" s="1"/>
  <c r="F261"/>
  <c r="F258" s="1"/>
  <c r="F243" s="1"/>
  <c r="F98"/>
  <c r="F97" s="1"/>
  <c r="F57"/>
  <c r="F56" s="1"/>
  <c r="F84"/>
  <c r="F80" s="1"/>
  <c r="F79" s="1"/>
  <c r="F72"/>
  <c r="F71" s="1"/>
  <c r="F308"/>
  <c r="F307" s="1"/>
  <c r="F302"/>
  <c r="F301" s="1"/>
  <c r="F284"/>
  <c r="F282"/>
  <c r="F281" s="1"/>
  <c r="F280" s="1"/>
  <c r="F279" s="1"/>
  <c r="F198"/>
  <c r="F174"/>
  <c r="F173" s="1"/>
  <c r="F168"/>
  <c r="F165" s="1"/>
  <c r="F164" s="1"/>
  <c r="F163" s="1"/>
  <c r="F162" s="1"/>
  <c r="F151"/>
  <c r="F149"/>
  <c r="F146" s="1"/>
  <c r="F134"/>
  <c r="F133" s="1"/>
  <c r="F131"/>
  <c r="F129"/>
  <c r="F54"/>
  <c r="F53" s="1"/>
  <c r="F52" s="1"/>
  <c r="F46"/>
  <c r="F45" s="1"/>
  <c r="F43"/>
  <c r="F41"/>
  <c r="F40" s="1"/>
  <c r="F39"/>
  <c r="F38" s="1"/>
  <c r="F34"/>
  <c r="F29"/>
  <c r="F16"/>
  <c r="F15" s="1"/>
  <c r="F51" l="1"/>
  <c r="F195"/>
  <c r="F194" s="1"/>
  <c r="F242"/>
  <c r="F300"/>
  <c r="F172"/>
  <c r="F170" s="1"/>
  <c r="F69"/>
  <c r="F128"/>
  <c r="F22"/>
  <c r="F21" s="1"/>
  <c r="F20" s="1"/>
  <c r="F113"/>
  <c r="F112" s="1"/>
  <c r="F111" s="1"/>
  <c r="F110" s="1"/>
  <c r="F109" s="1"/>
  <c r="F145"/>
  <c r="F144" s="1"/>
  <c r="F143" s="1"/>
  <c r="F181"/>
  <c r="F36"/>
  <c r="F33" s="1"/>
  <c r="F14"/>
  <c r="F13" s="1"/>
  <c r="F171" l="1"/>
  <c r="F127"/>
  <c r="F126" s="1"/>
  <c r="F117" s="1"/>
  <c r="F116" s="1"/>
  <c r="F142"/>
  <c r="F32"/>
  <c r="F31" s="1"/>
  <c r="F12" s="1"/>
  <c r="F313" l="1"/>
</calcChain>
</file>

<file path=xl/sharedStrings.xml><?xml version="1.0" encoding="utf-8"?>
<sst xmlns="http://schemas.openxmlformats.org/spreadsheetml/2006/main" count="1255" uniqueCount="361">
  <si>
    <t>Наименование</t>
  </si>
  <si>
    <t>Раздел</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</si>
  <si>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</si>
  <si>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</si>
  <si>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</si>
  <si>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</si>
  <si>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</si>
  <si>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100</t>
  </si>
  <si>
    <t>200</t>
  </si>
  <si>
    <t>03</t>
  </si>
  <si>
    <t>Иные бюджетные ассигнования</t>
  </si>
  <si>
    <t>800</t>
  </si>
  <si>
    <t>Иная непрограммная деятельность</t>
  </si>
  <si>
    <t>04</t>
  </si>
  <si>
    <t>05</t>
  </si>
  <si>
    <t>500</t>
  </si>
  <si>
    <t>07</t>
  </si>
  <si>
    <t>Резервные фонды</t>
  </si>
  <si>
    <t>11</t>
  </si>
  <si>
    <t>Другие общегосударственные вопросы</t>
  </si>
  <si>
    <t>13</t>
  </si>
  <si>
    <t>Национальная оборона</t>
  </si>
  <si>
    <t>Мобилизационная и вневойсковая подготовка</t>
  </si>
  <si>
    <t>09</t>
  </si>
  <si>
    <t>10</t>
  </si>
  <si>
    <t>Социальное обеспечение и иные выплаты населению</t>
  </si>
  <si>
    <t>300</t>
  </si>
  <si>
    <t>Национальная экономика</t>
  </si>
  <si>
    <t>08</t>
  </si>
  <si>
    <t>Дорожное хозяйство (дорожные фонды)</t>
  </si>
  <si>
    <t>Связь и информатика</t>
  </si>
  <si>
    <t>Другие вопросы в области национальной экономики</t>
  </si>
  <si>
    <t>12</t>
  </si>
  <si>
    <t>Жилищно-коммунальное хозяйство</t>
  </si>
  <si>
    <t>Жилищное хозяйство</t>
  </si>
  <si>
    <t>Коммунальное хозяйство</t>
  </si>
  <si>
    <t>Другие вопросы в области культуры, кинематографии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</si>
  <si>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</si>
  <si>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</si>
  <si>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</si>
  <si>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Другие вопросы в области физической культуры и спорта</t>
  </si>
  <si>
    <t>тыс.рублей</t>
  </si>
  <si>
    <t>Подраздел</t>
  </si>
  <si>
    <t>Целевая статья расходов</t>
  </si>
  <si>
    <t>Вид расходов</t>
  </si>
  <si>
    <t xml:space="preserve">Сумма </t>
  </si>
  <si>
    <t>Непрограмная деятельность Совета депутатов муниципального образования</t>
  </si>
  <si>
    <t>Закупка товаров, работ и услуг для государственных (муниципальных) нужд</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</si>
  <si>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</si>
  <si>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Непрограммная  деятельность администрации муниципального образования</t>
  </si>
  <si>
    <t>Расходы на обеспечение функци работников органов местного самоуправления</t>
  </si>
  <si>
    <t>992 06 03</t>
  </si>
  <si>
    <t>Расходы на компенсационные выплаты работникам органов местного самоуправления</t>
  </si>
  <si>
    <t>992 08 00</t>
  </si>
  <si>
    <t>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</si>
  <si>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992 08 40</t>
  </si>
  <si>
    <t>предусмотрены средства резервного фонда на аварийный работы</t>
  </si>
  <si>
    <t>Государственная программа 17 "Государственное управление и гражданское общество"</t>
  </si>
  <si>
    <t>Подпрограмма 1 "Создание условий для обеспечения государственного управления"</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</si>
  <si>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</si>
  <si>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</si>
  <si>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Благоустройство</t>
  </si>
  <si>
    <t xml:space="preserve">Образование
</t>
  </si>
  <si>
    <t>Культура и кинематография</t>
  </si>
  <si>
    <t>Публичные выплаты (обязательства)</t>
  </si>
  <si>
    <t xml:space="preserve">Физическая культура и спорт
</t>
  </si>
  <si>
    <t xml:space="preserve">Средства массовой информации
</t>
  </si>
  <si>
    <t xml:space="preserve">Периодическая печать и издательства
</t>
  </si>
  <si>
    <t>Всего расходов</t>
  </si>
  <si>
    <t>00</t>
  </si>
  <si>
    <t xml:space="preserve">000 00 00 </t>
  </si>
  <si>
    <t>000</t>
  </si>
  <si>
    <t>990 00 00000</t>
  </si>
  <si>
    <t>991 00 00000</t>
  </si>
  <si>
    <t>991 00 01010</t>
  </si>
  <si>
    <t>Расходы на выплаты по оплате труда главы муниципального образования</t>
  </si>
  <si>
    <t>Расходы на выплаты по оплате труда аппарата Совета депутатов г.п. Печенга  Печенгского района</t>
  </si>
  <si>
    <t>991 00 06010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</si>
  <si>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</si>
  <si>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</si>
  <si>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</si>
  <si>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991 00 13060</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</si>
  <si>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</si>
  <si>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</si>
  <si>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992 00 00000</t>
  </si>
  <si>
    <t xml:space="preserve">Расходы на выплаты по оплате труда главы администрации г.п. Печенга </t>
  </si>
  <si>
    <t>992 00 04010</t>
  </si>
  <si>
    <t>992 00 06010</t>
  </si>
  <si>
    <t xml:space="preserve">Расходы на выплаты по оплате труда работников администрации  г.п. Печенга Печенгского района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</si>
  <si>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</si>
  <si>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</si>
  <si>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Муниципальная программа 2.  «Развитие жилищно – коммунального хозяйства в муниципальном образовании городское поселение Печенга Печенгского района Мурманской области в 2016 году»</t>
  </si>
  <si>
    <t>70 2 00 00000</t>
  </si>
  <si>
    <t>Подпрограмма 1. Повышение уровня безопасных и благоприятных условий проживания населения МО г.п. Печенга</t>
  </si>
  <si>
    <t>70 2 10 00000</t>
  </si>
  <si>
    <t>Резервный фонд (на случай непредвиденных аварийных ситуаций в сфере ЖКХ)</t>
  </si>
  <si>
    <t>70 2 11 48040</t>
  </si>
  <si>
    <t>Основное мероприятие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</si>
  <si>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Закупка товаров, работ и услуг для обеспечения
государственных (муниципальных) нужд</t>
  </si>
  <si>
    <t>70 2 11 00000</t>
  </si>
  <si>
    <t>170 00 00000</t>
  </si>
  <si>
    <t>171 00 00000</t>
  </si>
  <si>
    <t>17 1 11 75540</t>
  </si>
  <si>
    <t>70 9 00 00000</t>
  </si>
  <si>
    <t>70 9 10 00000</t>
  </si>
  <si>
    <t>Основное мероприятие 2. Материально-техническое обеспечение органов местного самоуправления и казенных учреждений муниципального образования городское поселение Печенга.</t>
  </si>
  <si>
    <t>Основное мероприятие 3. Информационное обеспечение органов местного самоуправления и казенных учреждений муниципального образования городское поселение Печенга.</t>
  </si>
  <si>
    <t xml:space="preserve">Расходы на программное сопровождение, приобретение лицензий программных комплексов, электронных подписей используемых администрацией, МКУ </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</si>
  <si>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</si>
  <si>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4.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t>
  </si>
  <si>
    <t>Основное мероприятие 5. Организация делопроизводства органов местного самоуправления и казенных учреждений муниципального образования городское поселение Печенга.</t>
  </si>
  <si>
    <t>70 5 00 00000</t>
  </si>
  <si>
    <t>70 5 10 00000</t>
  </si>
  <si>
    <t>Профессиональное развитие работников ОМСУ,поощрительные выплаты  ОМСУ</t>
  </si>
  <si>
    <t>70 1 00 00000</t>
  </si>
  <si>
    <t>70 1 10 00000</t>
  </si>
  <si>
    <t>Основное мероприятие 1. Содержание имущества казны</t>
  </si>
  <si>
    <t>70 1 11 00000</t>
  </si>
  <si>
    <t>Проведение мероприятий по повышению эффективности управления имуществом  муниципального образования</t>
  </si>
  <si>
    <t>Основное мероприятие 2. Изготовление проектной, сметной, технической документации на объекты муниципального имущества, выявленные бесхозяйные объекты</t>
  </si>
  <si>
    <t>70 1 12 00000</t>
  </si>
  <si>
    <t>70 1 12 40010</t>
  </si>
  <si>
    <t xml:space="preserve">Основное мероприятие 3. Оценка рыночной стоимости объектов муниципального, бесхозяйного и иного имущества   </t>
  </si>
  <si>
    <t>70 1 13 00000</t>
  </si>
  <si>
    <t>70 1 13 40010</t>
  </si>
  <si>
    <t>999 00 00000</t>
  </si>
  <si>
    <t>999 00 00010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</si>
  <si>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</si>
  <si>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99 9 00 13060</t>
  </si>
  <si>
    <t>999 00 00040</t>
  </si>
  <si>
    <t>Осуществление первичного воинского учета на территориях, где отсутствуют военные комиссариаты</t>
  </si>
  <si>
    <t>99 9 00 51180</t>
  </si>
  <si>
    <t xml:space="preserve"> "Национальная безопасность и правоохранительная деятельность"</t>
  </si>
  <si>
    <t>70 6 00 00000</t>
  </si>
  <si>
    <t>Подпрограмма 1.Организация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</si>
  <si>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70 6 10 00000</t>
  </si>
  <si>
    <t>Основное мероприятие 2.Проведение мероприятий по профилактике экстремизма и терроризма.</t>
  </si>
  <si>
    <t xml:space="preserve">Мероприятия, направленные на обеспечение антитеррористической защищенности населения </t>
  </si>
  <si>
    <t>70 6 12 43050</t>
  </si>
  <si>
    <t>Основное мероприятие 3. Повышение антитеррористической защищенности администрации МО г.п. Печенга и мест массового пребывания граждан</t>
  </si>
  <si>
    <t>70 7 00 00000</t>
  </si>
  <si>
    <t>Подпрограмма 1.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</si>
  <si>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70 7 10 00000</t>
  </si>
  <si>
    <t>Мероприятия по обеспечению защиты населения и территории от чрезвычайных ситуаций</t>
  </si>
  <si>
    <t>Содержание МКУ «ЕДДС» муниципального образования Печенгский район</t>
  </si>
  <si>
    <t>Межбюджетные трансферты</t>
  </si>
  <si>
    <t xml:space="preserve">Основное мероприятие 2. Обеспечение гражданской обороны на территории муниципального образования </t>
  </si>
  <si>
    <t>Профессиональное развитие работников ОМСУ,поощрительные выплаты  ОМ</t>
  </si>
  <si>
    <t>70 7 12 00000</t>
  </si>
  <si>
    <t>70 7 12 48080</t>
  </si>
  <si>
    <t>Основное мероприятие 3.  Обеспечение пожарной безопасности на территории муниципального образования</t>
  </si>
  <si>
    <t>70 7 13 00000</t>
  </si>
  <si>
    <t>Создание условий по обеспечению первичных мер противопожарной безопасности</t>
  </si>
  <si>
    <t>Основное мероприятие 1. Совершенствование системы предупреждения чрезвычайных ситуаций и ликвидация их последствий</t>
  </si>
  <si>
    <t>Сельское хозяйство и рыболовство</t>
  </si>
  <si>
    <t>70 4 00 00000</t>
  </si>
  <si>
    <t>Подпрограмма 1.Формирование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</si>
  <si>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70 4 11 00000</t>
  </si>
  <si>
    <t>Основное мероприятие 2.Оздоровление санитарной и экологической обстановки в населенных пунктах муниципального образования и на свободных территориях</t>
  </si>
  <si>
    <t>70 4 12 00000</t>
  </si>
  <si>
    <t xml:space="preserve">Софинансирование к субвенции на осуществление деятельности по толову и содержанию бездомных животных </t>
  </si>
  <si>
    <t xml:space="preserve">Субвенция на осуществление деятельности по толову и содержанию бездомных животных </t>
  </si>
  <si>
    <t>Субвенция бюджетам на организацию осуществления деятельности по отлову и содержанию бездомных животных</t>
  </si>
  <si>
    <t>99 9 00 75600</t>
  </si>
  <si>
    <t>70 3 00 00000</t>
  </si>
  <si>
    <t>Основное мероприятие 1.Улучшение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</si>
  <si>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Мероприятия обеспечение содержания улично-дорожной сети и автомобильных дорог местного значения МО г.п. Печенга</t>
  </si>
  <si>
    <t>сновное мероприятие 2. Обеспечение содержания улично-дорожной сети и автомобильных дорог местного значения МО г.п. Печенга</t>
  </si>
  <si>
    <t xml:space="preserve">Подпрограмма 1Обеспечение деятельности органов местного самоуправления и учреждений муниципального образования городское поселение Печенга.
</t>
  </si>
  <si>
    <t>Техническое сопровождение програмного обеспечения "Система автоматизированного рабочего места муниципального образования"</t>
  </si>
  <si>
    <t>Мероприятия по проведению ремонта муниципального жилищного фонда, Проведение прочих работ, направленных на надлежащее содержание муниципального жилого фонда</t>
  </si>
  <si>
    <t>Оспонвное мероприятие 1. Приведение в качественное состояние элементов благоустройства, совершенствование эстетического вида населенных пунктов городского поселения Печенга.</t>
  </si>
  <si>
    <t>Мероприятия по обеспечению населения благоустройством поселения, Проведение мероприятий по улучшению качества окружающей среды в городском поселении Печенга</t>
  </si>
  <si>
    <t>Обустройство на территории муниципального образования мест досуга</t>
  </si>
  <si>
    <t>Основное мероприятие 3. Развитие и поддержка инициатив, привлечение жителей МО г.п. Печенга к участию в мероприятиях по благоустройству и санитарной очистке придомовых территорий</t>
  </si>
  <si>
    <t xml:space="preserve"> "Защита населения и территории от чрезвычайных ситуаций природного и техногенного характера, гражданская оборона"</t>
  </si>
  <si>
    <t>Подпрограмма 1.Совершенствование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</si>
  <si>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Оргганизация и проведение мероприятий по досугу детей и молодежи</t>
  </si>
  <si>
    <t>Основное мероприятие 3. Формирование патриотических  чувств и сознания граждан на основе исторических ценностей</t>
  </si>
  <si>
    <t>Подпрограмма 2.Дети и молодежь городского поселения Печенга</t>
  </si>
  <si>
    <t>Основное меропириятие 2Формирование у детей и молодежи активной жизненной позиции, готовности к участию в общественной жизни поселения и страны</t>
  </si>
  <si>
    <t>72 1 22 00000</t>
  </si>
  <si>
    <t>72 1 22 46070</t>
  </si>
  <si>
    <t>Подпрограмма 1.Организация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</si>
  <si>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99 9 00 13020</t>
  </si>
  <si>
    <t>Подпрограмма 2. Массовый спорт</t>
  </si>
  <si>
    <t>Основное мероприятие 1. Вовлечение различных категорий населения в массовые спортивные мероприятия</t>
  </si>
  <si>
    <t>Мероприятия по массовому спрорту</t>
  </si>
  <si>
    <t>70 8 00 00000</t>
  </si>
  <si>
    <t>Подпрограмма 1.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</si>
  <si>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70 8 10 00000</t>
  </si>
  <si>
    <t>Основное мероприятие 1.Информирование населения о деятельности органов местного самоуправления муниципального образования городское поселение Печенга</t>
  </si>
  <si>
    <t>70 8 11 00000</t>
  </si>
  <si>
    <t>Мероприятия по обеспечению периодических изданий</t>
  </si>
  <si>
    <t>Компенсация расходов на оплату стоимости проезда и провоза багажа к месту использования отпуска и обратно лицам, работающим в организацияхЮ финансируемых из местного бюджета</t>
  </si>
  <si>
    <t>Муниципальная программа 1. Муниципальная программа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2017 год»</t>
  </si>
  <si>
    <t>Подпрограмма 1 Формирование, эффективное использование, распоряжение и содержание муниципального имущества</t>
  </si>
  <si>
    <t>Расходы, направленные на проведение ремонтных работ, прочих работ по надлежащему муниципального жилищного фонда</t>
  </si>
  <si>
    <t>70 1 11 46090</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</si>
  <si>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2017 год»</t>
  </si>
  <si>
    <t>Подпрограмма 1.Создание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</si>
  <si>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Основное мероприятие1.Повышение профессионального уровня муниципальных служащих, повышение эффективности муниципальной службы</t>
  </si>
  <si>
    <t>70 6 11 00000</t>
  </si>
  <si>
    <t>Основное мероприятие 5. Проведение диспансеризации муниципальных служащих</t>
  </si>
  <si>
    <t>706 15 00000</t>
  </si>
  <si>
    <t>70 6 11 48080</t>
  </si>
  <si>
    <t>706 15 48080</t>
  </si>
  <si>
    <t>Муниципальная программа 10. «Обеспечение деятельности органов местного самоуправление на 2017 год»</t>
  </si>
  <si>
    <t>Подпрограмма 1 : Обеспечение деятельности органов местного самоуправления и учреждений муниципального образования городское поселение Печенга</t>
  </si>
  <si>
    <t>710 00 00000</t>
  </si>
  <si>
    <t>710 10 00000</t>
  </si>
  <si>
    <t>710 12 00000</t>
  </si>
  <si>
    <t>710 12 48010</t>
  </si>
  <si>
    <t>710 13 00000</t>
  </si>
  <si>
    <t>710 13 46030</t>
  </si>
  <si>
    <t>710 13 S0570</t>
  </si>
  <si>
    <t>710 13 70570</t>
  </si>
  <si>
    <t>710 14 00000</t>
  </si>
  <si>
    <t>710 14 48010</t>
  </si>
  <si>
    <t>710 15 00000</t>
  </si>
  <si>
    <t>710 15 48010</t>
  </si>
  <si>
    <t>Непрограммная деятельность МКУ "МФЦ МО гп Печенга" , МКУ "КДЦ "Платформа"</t>
  </si>
  <si>
    <t>Расходы на выплаты по оплате труда работников МКУ "МФЦ МО гп Печенга" , МКУ "КДЦ "Платформа"</t>
  </si>
  <si>
    <t>999 00 00030</t>
  </si>
  <si>
    <t>Проичии расходы</t>
  </si>
  <si>
    <t>999 00 51180</t>
  </si>
  <si>
    <t>Программа 6. «Противодействие экстремизму и   профилактика  терроризма на территории муниципального образования городское поселение Печенга на 2017 год</t>
  </si>
  <si>
    <t>70 7 13 43050</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</si>
  <si>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2017 год»</t>
  </si>
  <si>
    <t>70 8 11 40050</t>
  </si>
  <si>
    <t>70 8 11 47093</t>
  </si>
  <si>
    <t>70 8 13 00000</t>
  </si>
  <si>
    <t>70 8 13 42050</t>
  </si>
  <si>
    <t>Основное мероприятие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</si>
  <si>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708 14 00000</t>
  </si>
  <si>
    <t>708 14 40050</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</si>
  <si>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в 2017 году»</t>
  </si>
  <si>
    <t>70 5 12 00000</t>
  </si>
  <si>
    <t>70 5 12 А5590</t>
  </si>
  <si>
    <t>70 5 12 75590</t>
  </si>
  <si>
    <t>Муниципальная программа 4.   «Развитие дорожного хозяйства муниципального образования городское поселение Печенга Печенгского района Мурманской области в 2017 году»</t>
  </si>
  <si>
    <t>70 4 11 48050</t>
  </si>
  <si>
    <t>70 4 12 48050</t>
  </si>
  <si>
    <t>704 12 48050</t>
  </si>
  <si>
    <t>Субсидия на техническое сопровождение програмного обеспечения "Система автоматизированного рабочего места муниципального образования"</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</si>
  <si>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2017 год»</t>
  </si>
  <si>
    <t>Подпрограмма 1 Повышение эффективности управления земельными ресурсами на территории МО г.п. Печенга</t>
  </si>
  <si>
    <t>Основное мероприятие 1.Реализация документов территориального планирования МО г.п. Печенга</t>
  </si>
  <si>
    <t>70 2 11 40010</t>
  </si>
  <si>
    <t>Проведение работ по повышению эффективности управления имуществом</t>
  </si>
  <si>
    <t>Основное мероприятие 2. Проведение мероприятий по землеустройству и землепользованию на территории МО г.п. Печенга</t>
  </si>
  <si>
    <t>702 12 00000</t>
  </si>
  <si>
    <t>702 12 48030</t>
  </si>
  <si>
    <t>Обеспечение проведения работ, оказания услуг по повышению эффективности земельными ресурсами муниципального образования</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</si>
  <si>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в 2017 году»</t>
  </si>
  <si>
    <t>70 3 10 00000</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</si>
  <si>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</si>
  <si>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70 3 11 40010</t>
  </si>
  <si>
    <t>обеспечение проведения мероприятий по повышению эффективности управления имуществом  муниципального образования</t>
  </si>
  <si>
    <t>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</si>
  <si>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70 5 11 00000</t>
  </si>
  <si>
    <t>обеспечение мероприятий по обеспечению населения благоустройством поселения, по улучшению качества окружающей среды в городском поселении Печенга</t>
  </si>
  <si>
    <t>70 5 11 48020</t>
  </si>
  <si>
    <t>Муниципальная программа 11. «Патриотическое воспитание молодёжи муниципального образования городское поселение Печенга на 2017 год»</t>
  </si>
  <si>
    <t>711 00 00000</t>
  </si>
  <si>
    <t>711 10 00000</t>
  </si>
  <si>
    <t>711 13 00000</t>
  </si>
  <si>
    <t>711 13 46060</t>
  </si>
  <si>
    <t>расходы на организацию и проведение мероприятий к значимым датам городского поселения Печенга, праздникам, для населения</t>
  </si>
  <si>
    <t>Муниципальная программа 12.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2017 год»</t>
  </si>
  <si>
    <t>712 00 00000</t>
  </si>
  <si>
    <t>712 20 00000</t>
  </si>
  <si>
    <t>Основное мероприятие 1: Содействие социальному, культурному и духовному развитию детей и молодежи</t>
  </si>
  <si>
    <t>712 21 00000</t>
  </si>
  <si>
    <t>расходы по организации и проведению мероприятий  направленных на выявление и продвижение творческих детей и молодежи, патриотическое воспитание молодёжи</t>
  </si>
  <si>
    <t>712 21 46060</t>
  </si>
  <si>
    <t>712 21 46070</t>
  </si>
  <si>
    <t xml:space="preserve">Основное мероприятие 1: Формирование, сохранение и развитие общепоселковых культурных традиций, как ресурса социально-экономического развития поселения </t>
  </si>
  <si>
    <t>Отражаются расходы на организацию и проведение мероприятий к значимым датам городского поселения Печенга, праздникам, для населения</t>
  </si>
  <si>
    <t>712 11 46060</t>
  </si>
  <si>
    <t>Муниципальная программа 12.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</si>
  <si>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 xml:space="preserve"> Муниципальная программа 13. «Развитие спорта и благоустройство спортивных объектов на территории муниципального образования городское поселение Печенга Печенгского района Мурманской области на 2017 год»</t>
  </si>
  <si>
    <t>713 00 00000</t>
  </si>
  <si>
    <t>Подпрограмма 1: Создание условий для занятий физической культурой и спортом населения, особенно детей и молодежи в муниципальном образовании</t>
  </si>
  <si>
    <t>Основное мероприятие 1. Создание материально технической базы для развития спорта в муниципальном образовании</t>
  </si>
  <si>
    <t>713 10 00000</t>
  </si>
  <si>
    <t>713 11 00000</t>
  </si>
  <si>
    <t>713 11 46080</t>
  </si>
  <si>
    <t>713 20 00000</t>
  </si>
  <si>
    <t>713 12 00000</t>
  </si>
  <si>
    <t>713 21 48070</t>
  </si>
  <si>
    <t>713 21 00000</t>
  </si>
  <si>
    <t>Основное мероприятие 2. Обеспечение комфортных условий для развития на территории муниципального образования городское поселение Печенга физической культуры и массового спорта</t>
  </si>
  <si>
    <t>713 12 46040</t>
  </si>
  <si>
    <t>713 12 46080</t>
  </si>
  <si>
    <t>Муниципальная Программа 9. «Информирование населения о деятельности органов местного самоуправления  муниципального  образования городское поселение Печенга Печенгского района Мурманской области на 2017 год»</t>
  </si>
  <si>
    <t>70 9 11 00000</t>
  </si>
  <si>
    <t>70 9 11 48060</t>
  </si>
  <si>
    <t>Другие вопросы в области средств массовой информации</t>
  </si>
  <si>
    <t>Расходы на уплату налогов, сборов и иных платежей</t>
  </si>
  <si>
    <t>Молодежная политика и оздоровление детей</t>
  </si>
  <si>
    <t>70 5 12 48020</t>
  </si>
  <si>
    <t>70 5 13 00000</t>
  </si>
  <si>
    <t>70 5 13 46080</t>
  </si>
  <si>
    <t>71 2 11 00000</t>
  </si>
  <si>
    <t>71 2 10 00000</t>
  </si>
  <si>
    <t>71 2 00 00000</t>
  </si>
  <si>
    <t xml:space="preserve">"Социальное обеспечение и иные выплаты населению"
</t>
  </si>
  <si>
    <t>70 1 11 46040</t>
  </si>
  <si>
    <t>Расходы, направленные на содержание имущества, находящегося в собственности</t>
  </si>
  <si>
    <t>"Социальное обеспечение и иные выплаты населению"</t>
  </si>
  <si>
    <t>Мероприятия по эффективному функционированию объектов коммунальной инфраструктуры</t>
  </si>
  <si>
    <t>71 2 11 46040</t>
  </si>
  <si>
    <t>71 2 11 46060</t>
  </si>
  <si>
    <t>Организация и проведение мероприятий в сфере культуры</t>
  </si>
  <si>
    <t>703 11 46040</t>
  </si>
  <si>
    <t>703 11 48090</t>
  </si>
  <si>
    <t>Основное мероприятие 2.Содержание муниципального жилого фонда в надлежащем состоянии</t>
  </si>
  <si>
    <t>70 3 12 00000</t>
  </si>
  <si>
    <t>70 3 12 46040</t>
  </si>
  <si>
    <t>70 3 12 46090</t>
  </si>
  <si>
    <t>Обеспечение деятельности МКУ "МФЦ МО г.п. Печенга"</t>
  </si>
  <si>
    <t>Основное мероприятие 1 Организация мероприятий</t>
  </si>
  <si>
    <t>711 11 00000</t>
  </si>
  <si>
    <t>711 11 46070</t>
  </si>
  <si>
    <t>711 13 46070</t>
  </si>
  <si>
    <t>711 13 S1090</t>
  </si>
  <si>
    <t>Софинансирование к субсидии из областного бюджета муниципальным образованиям на реализацию проектов по поддержке местных инициатив</t>
  </si>
  <si>
    <t>703 11 S0750</t>
  </si>
  <si>
    <t>Софинансирование к субсидиии  на обеспечение бесперебойного функционирование и повышение энергетической эффективности объектов и систем жизнеобеспечения муниципальных образований Мурманской области</t>
  </si>
  <si>
    <t>703 11 70750</t>
  </si>
  <si>
    <t xml:space="preserve"> Субсидия  на обеспечение бесперебойного функционирование и повышение энергетической эффективности объектов и систем жизнеобеспечения муниципальных образований Мурманской области</t>
  </si>
  <si>
    <t xml:space="preserve">Прочие расходы </t>
  </si>
  <si>
    <t>Муниципальная программа 14.    «Формирование совремееной городской среды на территории муниципального образования городское поселение Печенга Печенгского района Мурманской области в 2017 году"</t>
  </si>
  <si>
    <t>71 4 00 00000</t>
  </si>
  <si>
    <t>Подпрогамма 1: Формирование среды, благоприятной для проживания населения, совершенствование системы и повышения уровня внешнего благоустройства и санитарного содержания территории МО г.п. Печенга</t>
  </si>
  <si>
    <t>71 4 10 00000</t>
  </si>
  <si>
    <t>Основное мероприятие 1. Проведение в качественное состояние элементов благоустройства дворовых территорий</t>
  </si>
  <si>
    <t>71 4 11 00000</t>
  </si>
  <si>
    <t>71 4 11 R5550</t>
  </si>
  <si>
    <t xml:space="preserve"> Софинансирование к субсидии на поддержку муниципальных программ формирование современной городской среды</t>
  </si>
  <si>
    <t xml:space="preserve"> субсидия на поддержку муниципальных программ формирование современной городской среды</t>
  </si>
  <si>
    <t>71 4 11 48020</t>
  </si>
  <si>
    <t>Основное мероприятие 2. Приведение в качественное состояние элементов благоустройства общественных мест, совершенствование эстетического вида населенных пунктов МО г.п. Печенга</t>
  </si>
  <si>
    <t>71 4 12 00000</t>
  </si>
  <si>
    <t>71 4 12 R5550</t>
  </si>
  <si>
    <t>Софинансирование к субсидии на поддержку муниципальных программ формирование современной городской среды</t>
  </si>
  <si>
    <t>71 4 12 48020</t>
  </si>
  <si>
    <t>703 11 46090</t>
  </si>
  <si>
    <t xml:space="preserve">05 </t>
  </si>
  <si>
    <t>Мероприятия по надлежащему содержанию муниципального жилищного фонда</t>
  </si>
  <si>
    <t>711 13 71090</t>
  </si>
  <si>
    <t>Субсидия из областного бюджета муниципальным образованиям на реализацию проектов по поддержке местных инициатив</t>
  </si>
  <si>
    <t>70 3 12 70850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</si>
  <si>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</si>
  <si>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70 3 12 S0850</t>
  </si>
  <si>
    <t>Софинансирование к субсидии  на софинансирование расходных обязательств муниципальных образований на оплату взносов на капитальный ремонт за муниципальный жилой фонд</t>
  </si>
  <si>
    <t>71 4 12 L5550</t>
  </si>
  <si>
    <t>71 4 11 L5550</t>
  </si>
  <si>
    <t>Приложение №4</t>
  </si>
  <si>
    <t xml:space="preserve">Расходы бюджета муниципального образования городское поселение Печенга по разделам, подразделам классификации расходов бюджета за 2017 </t>
  </si>
</sst>
</file>

<file path=xl/styles.xml><?xml version="1.0" encoding="utf-8"?>
<styleSheet xmlns="http://schemas.openxmlformats.org/spreadsheetml/2006/main">
  <numFmts count="4">
    <numFmt numFmtId="43" formatCode="_-* #,##0.00_р_._-;\-* #,##0.00_р_._-;_-* &quot;-&quot;??_р_._-;_-@_-"/>
    <numFmt numFmtId="164" formatCode="#,##0.0"/>
    <numFmt numFmtId="165" formatCode="0.0"/>
    <numFmt numFmtId="166" formatCode="#,##0.00_р_."/>
  </numFmts>
  <fonts count="18">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b/>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4"/>
      <name val="Times New Roman"/>
      <family val="1"/>
      <charset val="204"/>
    </font>
    <font>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90">
    <xf numFmtId="0" fontId="0" fillId="0" borderId="0" xfId="0"/>
    <xf numFmtId="0" fontId="3" fillId="0" borderId="0" xfId="2" applyFont="1" applyAlignment="1">
      <alignment wrapText="1"/>
    </xf>
    <xf numFmtId="0" fontId="7" fillId="0" borderId="2" xfId="2" applyFont="1" applyBorder="1" applyAlignment="1">
      <alignment horizontal="right"/>
    </xf>
    <xf numFmtId="0" fontId="5" fillId="0" borderId="1" xfId="2" applyFont="1" applyBorder="1" applyAlignment="1">
      <alignment horizontal="center" vertical="center" wrapText="1"/>
    </xf>
    <xf numFmtId="0" fontId="5" fillId="0" borderId="1" xfId="2" applyFont="1" applyBorder="1" applyAlignment="1">
      <alignment horizontal="justify" wrapText="1"/>
    </xf>
    <xf numFmtId="49" fontId="5" fillId="0" borderId="1" xfId="2" applyNumberFormat="1" applyFont="1" applyBorder="1" applyAlignment="1">
      <alignment horizontal="center" wrapText="1"/>
    </xf>
    <xf numFmtId="0" fontId="5" fillId="0" borderId="0" xfId="2" applyFont="1" applyAlignment="1">
      <alignment wrapText="1"/>
    </xf>
    <xf numFmtId="0" fontId="2" fillId="0" borderId="0" xfId="2" applyAlignment="1">
      <alignment wrapText="1"/>
    </xf>
    <xf numFmtId="0" fontId="5" fillId="0" borderId="1" xfId="2" applyFont="1" applyBorder="1" applyAlignment="1">
      <alignment wrapText="1"/>
    </xf>
    <xf numFmtId="164" fontId="5" fillId="0" borderId="0" xfId="2" applyNumberFormat="1" applyFont="1" applyAlignment="1">
      <alignment wrapText="1"/>
    </xf>
    <xf numFmtId="164" fontId="3" fillId="0" borderId="0" xfId="2" applyNumberFormat="1" applyFont="1" applyAlignment="1">
      <alignment wrapText="1"/>
    </xf>
    <xf numFmtId="0" fontId="6" fillId="0" borderId="0" xfId="2" applyFont="1" applyAlignment="1">
      <alignment wrapText="1"/>
    </xf>
    <xf numFmtId="0" fontId="5" fillId="0" borderId="0" xfId="2" applyFont="1" applyFill="1" applyAlignment="1">
      <alignment wrapText="1"/>
    </xf>
    <xf numFmtId="0" fontId="3" fillId="0" borderId="0" xfId="2" applyFont="1" applyFill="1" applyAlignment="1">
      <alignment wrapText="1"/>
    </xf>
    <xf numFmtId="0" fontId="8" fillId="0" borderId="0" xfId="2" applyFont="1" applyBorder="1" applyAlignment="1">
      <alignment horizontal="center" vertical="center" wrapText="1"/>
    </xf>
    <xf numFmtId="0" fontId="3" fillId="0" borderId="0" xfId="2" applyFont="1" applyFill="1" applyAlignment="1">
      <alignment horizontal="justify" wrapText="1"/>
    </xf>
    <xf numFmtId="0" fontId="6" fillId="0" borderId="0" xfId="2" applyFont="1" applyAlignment="1">
      <alignment horizontal="justify" vertical="center" wrapText="1"/>
    </xf>
    <xf numFmtId="0" fontId="6" fillId="0" borderId="0" xfId="2" applyFont="1" applyFill="1" applyAlignment="1">
      <alignment horizontal="justify" vertical="center" wrapText="1"/>
    </xf>
    <xf numFmtId="0" fontId="2" fillId="0" borderId="0" xfId="2" applyAlignment="1">
      <alignment horizontal="justify" vertical="center" wrapText="1"/>
    </xf>
    <xf numFmtId="0" fontId="10" fillId="0" borderId="1" xfId="2"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0" fontId="4" fillId="0" borderId="1" xfId="2" applyFont="1" applyBorder="1" applyAlignment="1">
      <alignment horizontal="justify" wrapText="1"/>
    </xf>
    <xf numFmtId="0" fontId="11" fillId="0" borderId="1" xfId="2" applyFont="1" applyBorder="1" applyAlignment="1">
      <alignment horizontal="justify" wrapText="1"/>
    </xf>
    <xf numFmtId="0" fontId="4" fillId="0" borderId="1" xfId="2" applyFont="1" applyBorder="1" applyAlignment="1">
      <alignment wrapText="1"/>
    </xf>
    <xf numFmtId="49" fontId="4" fillId="0" borderId="1" xfId="2" applyNumberFormat="1" applyFont="1" applyBorder="1" applyAlignment="1">
      <alignment horizontal="center" wrapText="1"/>
    </xf>
    <xf numFmtId="49" fontId="11" fillId="0" borderId="1" xfId="2" applyNumberFormat="1" applyFont="1" applyBorder="1" applyAlignment="1">
      <alignment horizontal="center" wrapText="1"/>
    </xf>
    <xf numFmtId="0" fontId="4" fillId="0" borderId="1" xfId="2" applyFont="1" applyFill="1" applyBorder="1" applyAlignment="1">
      <alignment horizontal="justify" wrapText="1"/>
    </xf>
    <xf numFmtId="49" fontId="4" fillId="0" borderId="1" xfId="2" applyNumberFormat="1" applyFont="1" applyFill="1" applyBorder="1" applyAlignment="1">
      <alignment horizontal="center" wrapText="1"/>
    </xf>
    <xf numFmtId="0" fontId="11" fillId="0" borderId="0" xfId="2" applyFont="1" applyFill="1" applyAlignment="1">
      <alignment wrapText="1"/>
    </xf>
    <xf numFmtId="0" fontId="11" fillId="0" borderId="1" xfId="2" applyFont="1" applyBorder="1" applyAlignment="1">
      <alignment wrapText="1"/>
    </xf>
    <xf numFmtId="0" fontId="2" fillId="0" borderId="0" xfId="2" applyFont="1" applyAlignment="1">
      <alignment wrapText="1"/>
    </xf>
    <xf numFmtId="0" fontId="11" fillId="0" borderId="1" xfId="2" applyFont="1" applyFill="1" applyBorder="1" applyAlignment="1">
      <alignment horizontal="justify" wrapText="1"/>
    </xf>
    <xf numFmtId="49" fontId="11" fillId="0" borderId="1" xfId="2" applyNumberFormat="1" applyFont="1" applyFill="1" applyBorder="1" applyAlignment="1">
      <alignment horizontal="center" wrapText="1"/>
    </xf>
    <xf numFmtId="0" fontId="12" fillId="0" borderId="0" xfId="2" applyFont="1" applyBorder="1" applyAlignment="1">
      <alignment horizontal="center" vertical="center" wrapText="1"/>
    </xf>
    <xf numFmtId="0" fontId="11" fillId="0" borderId="0" xfId="2" applyFont="1" applyAlignment="1">
      <alignment wrapText="1"/>
    </xf>
    <xf numFmtId="0" fontId="4" fillId="0" borderId="0" xfId="2" applyFont="1" applyFill="1" applyAlignment="1">
      <alignment horizontal="justify" wrapText="1"/>
    </xf>
    <xf numFmtId="0" fontId="4" fillId="0" borderId="0" xfId="2" applyFont="1" applyAlignment="1">
      <alignment wrapText="1"/>
    </xf>
    <xf numFmtId="0" fontId="11" fillId="0" borderId="0" xfId="2" applyFont="1" applyFill="1" applyAlignment="1">
      <alignment horizontal="justify" wrapText="1"/>
    </xf>
    <xf numFmtId="0" fontId="13" fillId="4" borderId="1" xfId="2" applyFont="1" applyFill="1" applyBorder="1" applyAlignment="1">
      <alignment horizontal="justify" wrapText="1"/>
    </xf>
    <xf numFmtId="164" fontId="11" fillId="0" borderId="0" xfId="2" applyNumberFormat="1" applyFont="1" applyAlignment="1">
      <alignment wrapText="1"/>
    </xf>
    <xf numFmtId="0" fontId="11" fillId="0" borderId="1" xfId="2" applyFont="1" applyFill="1" applyBorder="1" applyAlignment="1">
      <alignment wrapText="1"/>
    </xf>
    <xf numFmtId="0" fontId="14" fillId="0" borderId="1" xfId="0" applyFont="1" applyBorder="1" applyAlignment="1">
      <alignment wrapText="1"/>
    </xf>
    <xf numFmtId="0" fontId="4" fillId="0" borderId="0" xfId="2" applyFont="1" applyFill="1" applyAlignment="1">
      <alignment wrapText="1"/>
    </xf>
    <xf numFmtId="0" fontId="4" fillId="2" borderId="0" xfId="2" applyFont="1" applyFill="1" applyAlignment="1">
      <alignment wrapText="1"/>
    </xf>
    <xf numFmtId="164" fontId="4" fillId="0" borderId="0" xfId="2" applyNumberFormat="1" applyFont="1" applyAlignment="1">
      <alignment wrapText="1"/>
    </xf>
    <xf numFmtId="0" fontId="2" fillId="0" borderId="0" xfId="2" applyFont="1" applyAlignment="1">
      <alignment horizontal="justify" vertical="center" wrapText="1"/>
    </xf>
    <xf numFmtId="0" fontId="15" fillId="0" borderId="1" xfId="0" applyFont="1" applyFill="1" applyBorder="1" applyAlignment="1">
      <alignment vertical="top" wrapText="1"/>
    </xf>
    <xf numFmtId="49" fontId="11" fillId="3" borderId="1" xfId="2" applyNumberFormat="1" applyFont="1" applyFill="1" applyBorder="1" applyAlignment="1">
      <alignment horizontal="center" wrapText="1"/>
    </xf>
    <xf numFmtId="0" fontId="4" fillId="0" borderId="1" xfId="2" applyFont="1" applyFill="1" applyBorder="1" applyAlignment="1">
      <alignment wrapText="1"/>
    </xf>
    <xf numFmtId="164" fontId="4" fillId="0" borderId="0" xfId="2" applyNumberFormat="1" applyFont="1" applyFill="1" applyAlignment="1">
      <alignment wrapText="1"/>
    </xf>
    <xf numFmtId="0" fontId="14" fillId="0" borderId="0" xfId="0" applyFont="1" applyFill="1" applyAlignment="1">
      <alignment wrapText="1"/>
    </xf>
    <xf numFmtId="164" fontId="11" fillId="0" borderId="0" xfId="2" applyNumberFormat="1" applyFont="1" applyFill="1" applyAlignment="1">
      <alignment wrapText="1"/>
    </xf>
    <xf numFmtId="0" fontId="14" fillId="0" borderId="1" xfId="0" applyFont="1" applyFill="1" applyBorder="1" applyAlignment="1">
      <alignment wrapText="1"/>
    </xf>
    <xf numFmtId="0" fontId="13" fillId="0" borderId="1" xfId="2" applyFont="1" applyFill="1" applyBorder="1" applyAlignment="1">
      <alignment horizontal="justify" wrapText="1"/>
    </xf>
    <xf numFmtId="0" fontId="4" fillId="0" borderId="1" xfId="2" applyFont="1" applyFill="1" applyBorder="1" applyAlignment="1">
      <alignment horizontal="justify" vertical="justify" wrapText="1"/>
    </xf>
    <xf numFmtId="0" fontId="11" fillId="0" borderId="1" xfId="2" applyFont="1" applyFill="1" applyBorder="1" applyAlignment="1">
      <alignment horizontal="justify" vertical="justify" wrapText="1"/>
    </xf>
    <xf numFmtId="0" fontId="16" fillId="0" borderId="0" xfId="2" applyFont="1" applyBorder="1" applyAlignment="1">
      <alignment horizontal="center" vertical="center" wrapText="1"/>
    </xf>
    <xf numFmtId="0" fontId="3" fillId="0" borderId="0" xfId="2" applyFont="1" applyFill="1" applyAlignment="1">
      <alignment wrapText="1"/>
    </xf>
    <xf numFmtId="4" fontId="5" fillId="0" borderId="1" xfId="1" applyNumberFormat="1" applyFont="1" applyBorder="1" applyAlignment="1">
      <alignment wrapText="1"/>
    </xf>
    <xf numFmtId="4" fontId="3" fillId="0" borderId="0" xfId="2" applyNumberFormat="1" applyFont="1" applyAlignment="1">
      <alignment wrapText="1"/>
    </xf>
    <xf numFmtId="4" fontId="11" fillId="0" borderId="1" xfId="2" applyNumberFormat="1" applyFont="1" applyBorder="1" applyAlignment="1">
      <alignment wrapText="1"/>
    </xf>
    <xf numFmtId="4" fontId="4" fillId="0" borderId="1" xfId="2" applyNumberFormat="1" applyFont="1" applyBorder="1" applyAlignment="1">
      <alignment wrapText="1"/>
    </xf>
    <xf numFmtId="4" fontId="7" fillId="0" borderId="2" xfId="2" applyNumberFormat="1" applyFont="1" applyBorder="1" applyAlignment="1">
      <alignment horizontal="right"/>
    </xf>
    <xf numFmtId="4" fontId="5" fillId="0" borderId="1" xfId="2" applyNumberFormat="1" applyFont="1" applyBorder="1" applyAlignment="1">
      <alignment horizontal="center" vertical="center" wrapText="1"/>
    </xf>
    <xf numFmtId="4" fontId="9" fillId="0" borderId="1" xfId="2" applyNumberFormat="1" applyFont="1" applyFill="1" applyBorder="1" applyAlignment="1">
      <alignment wrapText="1"/>
    </xf>
    <xf numFmtId="4" fontId="4" fillId="0" borderId="1" xfId="2" applyNumberFormat="1" applyFont="1" applyFill="1" applyBorder="1" applyAlignment="1">
      <alignment wrapText="1"/>
    </xf>
    <xf numFmtId="4" fontId="11" fillId="0" borderId="1" xfId="2" applyNumberFormat="1" applyFont="1" applyFill="1" applyBorder="1" applyAlignment="1">
      <alignment wrapText="1"/>
    </xf>
    <xf numFmtId="4" fontId="5" fillId="0" borderId="1" xfId="2" applyNumberFormat="1" applyFont="1" applyBorder="1" applyAlignment="1">
      <alignment wrapText="1"/>
    </xf>
    <xf numFmtId="4" fontId="11" fillId="3" borderId="1" xfId="2" applyNumberFormat="1" applyFont="1" applyFill="1" applyBorder="1" applyAlignment="1">
      <alignment wrapText="1"/>
    </xf>
    <xf numFmtId="4" fontId="5" fillId="0" borderId="1" xfId="2" applyNumberFormat="1" applyFont="1" applyFill="1" applyBorder="1" applyAlignment="1">
      <alignment wrapText="1"/>
    </xf>
    <xf numFmtId="4" fontId="9" fillId="0" borderId="0" xfId="2" applyNumberFormat="1" applyFont="1" applyAlignment="1">
      <alignment wrapText="1"/>
    </xf>
    <xf numFmtId="0" fontId="14" fillId="0" borderId="0" xfId="0" applyFont="1" applyAlignment="1">
      <alignment wrapText="1"/>
    </xf>
    <xf numFmtId="166" fontId="3" fillId="0" borderId="0" xfId="2" applyNumberFormat="1" applyFont="1" applyAlignment="1">
      <alignment wrapText="1"/>
    </xf>
    <xf numFmtId="166" fontId="3" fillId="0" borderId="1" xfId="2" applyNumberFormat="1" applyFont="1" applyBorder="1" applyAlignment="1">
      <alignment wrapText="1"/>
    </xf>
    <xf numFmtId="166" fontId="5" fillId="0" borderId="1" xfId="2" applyNumberFormat="1" applyFont="1" applyBorder="1" applyAlignment="1">
      <alignment wrapText="1"/>
    </xf>
    <xf numFmtId="166" fontId="5" fillId="0" borderId="1" xfId="2" applyNumberFormat="1" applyFont="1" applyFill="1" applyBorder="1" applyAlignment="1">
      <alignment wrapText="1"/>
    </xf>
    <xf numFmtId="166" fontId="3" fillId="0" borderId="1" xfId="2" applyNumberFormat="1" applyFont="1" applyFill="1" applyBorder="1" applyAlignment="1">
      <alignment wrapText="1"/>
    </xf>
    <xf numFmtId="166" fontId="11" fillId="0" borderId="1" xfId="2" applyNumberFormat="1" applyFont="1" applyFill="1" applyBorder="1" applyAlignment="1">
      <alignment wrapText="1"/>
    </xf>
    <xf numFmtId="166" fontId="11" fillId="0" borderId="1" xfId="2" applyNumberFormat="1" applyFont="1" applyBorder="1" applyAlignment="1">
      <alignment wrapText="1"/>
    </xf>
    <xf numFmtId="166" fontId="4" fillId="0" borderId="1" xfId="2" applyNumberFormat="1" applyFont="1" applyBorder="1" applyAlignment="1">
      <alignment wrapText="1"/>
    </xf>
    <xf numFmtId="166" fontId="4" fillId="0" borderId="1" xfId="2" applyNumberFormat="1" applyFont="1" applyFill="1" applyBorder="1" applyAlignment="1">
      <alignment wrapText="1"/>
    </xf>
    <xf numFmtId="166" fontId="9" fillId="0" borderId="0" xfId="2" applyNumberFormat="1" applyFont="1" applyAlignment="1">
      <alignment wrapText="1"/>
    </xf>
    <xf numFmtId="0" fontId="3" fillId="0" borderId="0" xfId="2" applyFont="1" applyFill="1" applyAlignment="1">
      <alignment wrapText="1"/>
    </xf>
    <xf numFmtId="0" fontId="3" fillId="0" borderId="0" xfId="2" applyFont="1" applyAlignment="1">
      <alignment horizontal="right" wrapText="1"/>
    </xf>
    <xf numFmtId="0" fontId="2" fillId="0" borderId="0" xfId="2" applyAlignment="1">
      <alignment horizontal="right" wrapText="1"/>
    </xf>
    <xf numFmtId="0" fontId="17" fillId="0" borderId="0" xfId="2" applyFont="1" applyAlignment="1">
      <alignment horizontal="right" vertical="center" wrapText="1"/>
    </xf>
    <xf numFmtId="0" fontId="5" fillId="0" borderId="0" xfId="2" applyFont="1" applyAlignment="1">
      <alignment horizont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320"/>
  <sheetViews>
    <sheetView tabSelected="1" view="pageBreakPreview" zoomScaleSheetLayoutView="100" workbookViewId="0">
      <selection activeCell="I314" sqref="I314"/>
    </sheetView>
  </sheetViews>
  <sheetFormatPr defaultRowHeight="15.75"/>
  <cols>
    <col min="1" max="1" width="61" style="1" customWidth="1"/>
    <col min="2" max="2" width="8.140625" style="1" customWidth="1"/>
    <col min="3" max="3" width="8.85546875" style="1" customWidth="1"/>
    <col min="4" max="4" width="17.140625" style="1" customWidth="1"/>
    <col min="5" max="5" width="8" style="1" customWidth="1"/>
    <col min="6" max="6" width="16.7109375" style="62" customWidth="1"/>
    <col min="7" max="7" width="14.42578125" style="1" hidden="1" customWidth="1"/>
    <col min="8" max="8" width="15.28515625" style="75" customWidth="1"/>
    <col min="9" max="9" width="14.28515625" style="1" bestFit="1" customWidth="1"/>
    <col min="10" max="16384" width="9.140625" style="1"/>
  </cols>
  <sheetData>
    <row r="1" spans="1:8" ht="85.5" customHeight="1">
      <c r="B1" s="88" t="s">
        <v>359</v>
      </c>
      <c r="C1" s="88"/>
      <c r="D1" s="88"/>
      <c r="E1" s="88"/>
      <c r="F1" s="88"/>
      <c r="G1" s="88"/>
    </row>
    <row r="2" spans="1:8" ht="15.75" hidden="1" customHeight="1">
      <c r="A2" s="86"/>
      <c r="B2" s="87"/>
      <c r="C2" s="87"/>
      <c r="D2" s="87"/>
      <c r="E2" s="87"/>
      <c r="F2" s="87"/>
      <c r="G2" s="87"/>
    </row>
    <row r="3" spans="1:8" ht="9.75" customHeight="1">
      <c r="A3" s="89" t="s">
        <v>360</v>
      </c>
      <c r="B3" s="89"/>
      <c r="C3" s="89"/>
      <c r="D3" s="89"/>
      <c r="E3" s="89"/>
      <c r="F3" s="89"/>
      <c r="G3" s="89"/>
    </row>
    <row r="4" spans="1:8" ht="15.75" hidden="1" customHeight="1">
      <c r="A4" s="89"/>
      <c r="B4" s="89"/>
      <c r="C4" s="89"/>
      <c r="D4" s="89"/>
      <c r="E4" s="89"/>
      <c r="F4" s="89"/>
      <c r="G4" s="89"/>
    </row>
    <row r="5" spans="1:8" ht="15.75" hidden="1" customHeight="1">
      <c r="A5" s="89"/>
      <c r="B5" s="89"/>
      <c r="C5" s="89"/>
      <c r="D5" s="89"/>
      <c r="E5" s="89"/>
      <c r="F5" s="89"/>
      <c r="G5" s="89"/>
    </row>
    <row r="6" spans="1:8" ht="15.75" hidden="1" customHeight="1">
      <c r="A6" s="89"/>
      <c r="B6" s="89"/>
      <c r="C6" s="89"/>
      <c r="D6" s="89"/>
      <c r="E6" s="89"/>
      <c r="F6" s="89"/>
      <c r="G6" s="89"/>
    </row>
    <row r="7" spans="1:8" ht="15.75" hidden="1" customHeight="1">
      <c r="A7" s="89"/>
      <c r="B7" s="89"/>
      <c r="C7" s="89"/>
      <c r="D7" s="89"/>
      <c r="E7" s="89"/>
      <c r="F7" s="89"/>
      <c r="G7" s="89"/>
    </row>
    <row r="8" spans="1:8" ht="15.75" hidden="1" customHeight="1">
      <c r="A8" s="89"/>
      <c r="B8" s="89"/>
      <c r="C8" s="89"/>
      <c r="D8" s="89"/>
      <c r="E8" s="89"/>
      <c r="F8" s="89"/>
      <c r="G8" s="89"/>
    </row>
    <row r="9" spans="1:8" ht="68.25" customHeight="1">
      <c r="A9" s="89"/>
      <c r="B9" s="89"/>
      <c r="C9" s="89"/>
      <c r="D9" s="89"/>
      <c r="E9" s="89"/>
      <c r="F9" s="89"/>
      <c r="G9" s="89"/>
    </row>
    <row r="10" spans="1:8">
      <c r="E10" s="2"/>
      <c r="F10" s="65" t="s">
        <v>41</v>
      </c>
      <c r="H10" s="76"/>
    </row>
    <row r="11" spans="1:8" ht="50.25" customHeight="1">
      <c r="A11" s="3" t="s">
        <v>0</v>
      </c>
      <c r="B11" s="3" t="s">
        <v>1</v>
      </c>
      <c r="C11" s="3" t="s">
        <v>42</v>
      </c>
      <c r="D11" s="3" t="s">
        <v>43</v>
      </c>
      <c r="E11" s="3" t="s">
        <v>44</v>
      </c>
      <c r="F11" s="66" t="s">
        <v>45</v>
      </c>
      <c r="G11" s="14"/>
      <c r="H11" s="76"/>
    </row>
    <row r="12" spans="1:8">
      <c r="A12" s="4" t="s">
        <v>2</v>
      </c>
      <c r="B12" s="5" t="s">
        <v>3</v>
      </c>
      <c r="C12" s="5"/>
      <c r="D12" s="5"/>
      <c r="E12" s="5"/>
      <c r="F12" s="67">
        <f>F13+F20+F31+F45+F51</f>
        <v>29411270.710000001</v>
      </c>
      <c r="G12" s="6"/>
      <c r="H12" s="76">
        <v>28629665.98</v>
      </c>
    </row>
    <row r="13" spans="1:8" s="6" customFormat="1" ht="26.25">
      <c r="A13" s="24" t="s">
        <v>4</v>
      </c>
      <c r="B13" s="27" t="s">
        <v>3</v>
      </c>
      <c r="C13" s="27" t="s">
        <v>5</v>
      </c>
      <c r="D13" s="27"/>
      <c r="E13" s="27"/>
      <c r="F13" s="68">
        <f>F14</f>
        <v>1504192.51</v>
      </c>
      <c r="G13" s="85"/>
      <c r="H13" s="77">
        <v>1504192.51</v>
      </c>
    </row>
    <row r="14" spans="1:8" s="6" customFormat="1">
      <c r="A14" s="25" t="s">
        <v>6</v>
      </c>
      <c r="B14" s="28" t="s">
        <v>3</v>
      </c>
      <c r="C14" s="28" t="s">
        <v>5</v>
      </c>
      <c r="D14" s="28" t="s">
        <v>72</v>
      </c>
      <c r="E14" s="28"/>
      <c r="F14" s="69">
        <f>F15</f>
        <v>1504192.51</v>
      </c>
      <c r="G14" s="85"/>
      <c r="H14" s="77">
        <f>H13</f>
        <v>1504192.51</v>
      </c>
    </row>
    <row r="15" spans="1:8" ht="26.25">
      <c r="A15" s="25" t="s">
        <v>46</v>
      </c>
      <c r="B15" s="28" t="s">
        <v>3</v>
      </c>
      <c r="C15" s="28" t="s">
        <v>5</v>
      </c>
      <c r="D15" s="28" t="s">
        <v>73</v>
      </c>
      <c r="E15" s="28"/>
      <c r="F15" s="69">
        <f>F16+F18</f>
        <v>1504192.51</v>
      </c>
      <c r="G15" s="85"/>
      <c r="H15" s="76">
        <f>H14</f>
        <v>1504192.51</v>
      </c>
    </row>
    <row r="16" spans="1:8" ht="26.25">
      <c r="A16" s="25" t="s">
        <v>75</v>
      </c>
      <c r="B16" s="28" t="s">
        <v>3</v>
      </c>
      <c r="C16" s="28" t="s">
        <v>5</v>
      </c>
      <c r="D16" s="28" t="s">
        <v>74</v>
      </c>
      <c r="E16" s="28"/>
      <c r="F16" s="69">
        <f>F17</f>
        <v>1481016.95</v>
      </c>
      <c r="G16" s="85"/>
      <c r="H16" s="76">
        <f t="shared" ref="H16:H22" si="0">F16</f>
        <v>1481016.95</v>
      </c>
    </row>
    <row r="17" spans="1:8" ht="56.25" customHeight="1">
      <c r="A17" s="25" t="s">
        <v>80</v>
      </c>
      <c r="B17" s="28" t="s">
        <v>3</v>
      </c>
      <c r="C17" s="28" t="s">
        <v>5</v>
      </c>
      <c r="D17" s="28" t="s">
        <v>74</v>
      </c>
      <c r="E17" s="28" t="s">
        <v>7</v>
      </c>
      <c r="F17" s="69">
        <f>1358500+50000+120771.8-4049.06-44205.79</f>
        <v>1481016.95</v>
      </c>
      <c r="G17" s="85"/>
      <c r="H17" s="76">
        <f t="shared" si="0"/>
        <v>1481016.95</v>
      </c>
    </row>
    <row r="18" spans="1:8" ht="49.5" customHeight="1">
      <c r="A18" s="25" t="s">
        <v>194</v>
      </c>
      <c r="B18" s="28" t="s">
        <v>3</v>
      </c>
      <c r="C18" s="28" t="s">
        <v>5</v>
      </c>
      <c r="D18" s="28" t="s">
        <v>81</v>
      </c>
      <c r="E18" s="28"/>
      <c r="F18" s="69">
        <f>F19</f>
        <v>23175.56</v>
      </c>
      <c r="G18" s="60"/>
      <c r="H18" s="76">
        <f t="shared" si="0"/>
        <v>23175.56</v>
      </c>
    </row>
    <row r="19" spans="1:8" ht="56.25" customHeight="1">
      <c r="A19" s="25" t="s">
        <v>80</v>
      </c>
      <c r="B19" s="28" t="s">
        <v>3</v>
      </c>
      <c r="C19" s="28" t="s">
        <v>5</v>
      </c>
      <c r="D19" s="28" t="s">
        <v>81</v>
      </c>
      <c r="E19" s="28" t="s">
        <v>7</v>
      </c>
      <c r="F19" s="69">
        <f>35000-10000-1824.44</f>
        <v>23175.56</v>
      </c>
      <c r="G19" s="60"/>
      <c r="H19" s="76">
        <f t="shared" si="0"/>
        <v>23175.56</v>
      </c>
    </row>
    <row r="20" spans="1:8" ht="42.75" customHeight="1">
      <c r="A20" s="26" t="s">
        <v>78</v>
      </c>
      <c r="B20" s="27" t="s">
        <v>3</v>
      </c>
      <c r="C20" s="27" t="s">
        <v>9</v>
      </c>
      <c r="D20" s="27"/>
      <c r="E20" s="27"/>
      <c r="F20" s="64">
        <f>F21</f>
        <v>780272.08</v>
      </c>
      <c r="G20" s="9"/>
      <c r="H20" s="76">
        <f t="shared" si="0"/>
        <v>780272.08</v>
      </c>
    </row>
    <row r="21" spans="1:8" s="6" customFormat="1">
      <c r="A21" s="25" t="s">
        <v>6</v>
      </c>
      <c r="B21" s="28" t="s">
        <v>3</v>
      </c>
      <c r="C21" s="28" t="s">
        <v>9</v>
      </c>
      <c r="D21" s="28" t="s">
        <v>72</v>
      </c>
      <c r="E21" s="28"/>
      <c r="F21" s="63">
        <f>F22</f>
        <v>780272.08</v>
      </c>
      <c r="G21" s="10"/>
      <c r="H21" s="77">
        <f t="shared" si="0"/>
        <v>780272.08</v>
      </c>
    </row>
    <row r="22" spans="1:8" ht="26.25">
      <c r="A22" s="25" t="s">
        <v>46</v>
      </c>
      <c r="B22" s="28" t="s">
        <v>3</v>
      </c>
      <c r="C22" s="28" t="s">
        <v>9</v>
      </c>
      <c r="D22" s="28" t="s">
        <v>73</v>
      </c>
      <c r="E22" s="28"/>
      <c r="F22" s="63">
        <f>F26+F29+F23</f>
        <v>780272.08</v>
      </c>
      <c r="G22" s="10"/>
      <c r="H22" s="76">
        <f t="shared" si="0"/>
        <v>780272.08</v>
      </c>
    </row>
    <row r="23" spans="1:8" hidden="1">
      <c r="A23" s="25"/>
      <c r="B23" s="28"/>
      <c r="C23" s="28"/>
      <c r="D23" s="28"/>
      <c r="E23" s="28"/>
      <c r="F23" s="63"/>
      <c r="G23" s="10"/>
      <c r="H23" s="76"/>
    </row>
    <row r="24" spans="1:8" hidden="1">
      <c r="A24" s="25"/>
      <c r="B24" s="28"/>
      <c r="C24" s="28"/>
      <c r="D24" s="28"/>
      <c r="E24" s="28"/>
      <c r="F24" s="63"/>
      <c r="G24" s="10"/>
      <c r="H24" s="76"/>
    </row>
    <row r="25" spans="1:8" hidden="1">
      <c r="A25" s="25"/>
      <c r="B25" s="28"/>
      <c r="C25" s="28"/>
      <c r="D25" s="28"/>
      <c r="E25" s="28"/>
      <c r="F25" s="63"/>
      <c r="G25" s="10"/>
      <c r="H25" s="76"/>
    </row>
    <row r="26" spans="1:8" ht="26.25">
      <c r="A26" s="25" t="s">
        <v>76</v>
      </c>
      <c r="B26" s="28" t="s">
        <v>3</v>
      </c>
      <c r="C26" s="28" t="s">
        <v>9</v>
      </c>
      <c r="D26" s="28" t="s">
        <v>77</v>
      </c>
      <c r="E26" s="28"/>
      <c r="F26" s="63">
        <f>F28</f>
        <v>705272.08</v>
      </c>
      <c r="G26" s="10"/>
      <c r="H26" s="76">
        <f>F26</f>
        <v>705272.08</v>
      </c>
    </row>
    <row r="27" spans="1:8" hidden="1">
      <c r="A27" s="25"/>
      <c r="B27" s="28"/>
      <c r="C27" s="28"/>
      <c r="D27" s="28"/>
      <c r="E27" s="28"/>
      <c r="F27" s="63"/>
      <c r="G27" s="10"/>
      <c r="H27" s="76"/>
    </row>
    <row r="28" spans="1:8" ht="54" customHeight="1">
      <c r="A28" s="25" t="s">
        <v>80</v>
      </c>
      <c r="B28" s="28" t="s">
        <v>3</v>
      </c>
      <c r="C28" s="28" t="s">
        <v>9</v>
      </c>
      <c r="D28" s="28" t="s">
        <v>77</v>
      </c>
      <c r="E28" s="28" t="s">
        <v>7</v>
      </c>
      <c r="F28" s="63">
        <f>998000-40000-252727.89-0.03</f>
        <v>705272.08</v>
      </c>
      <c r="G28" s="10"/>
      <c r="H28" s="76">
        <f>F28</f>
        <v>705272.08</v>
      </c>
    </row>
    <row r="29" spans="1:8" ht="51.75">
      <c r="A29" s="25" t="s">
        <v>79</v>
      </c>
      <c r="B29" s="28" t="s">
        <v>3</v>
      </c>
      <c r="C29" s="28" t="s">
        <v>9</v>
      </c>
      <c r="D29" s="28" t="s">
        <v>82</v>
      </c>
      <c r="E29" s="28"/>
      <c r="F29" s="63">
        <f>F30</f>
        <v>75000</v>
      </c>
      <c r="G29" s="10"/>
      <c r="H29" s="76">
        <f>F29</f>
        <v>75000</v>
      </c>
    </row>
    <row r="30" spans="1:8" ht="52.5" customHeight="1">
      <c r="A30" s="25" t="s">
        <v>80</v>
      </c>
      <c r="B30" s="28" t="s">
        <v>3</v>
      </c>
      <c r="C30" s="28" t="s">
        <v>9</v>
      </c>
      <c r="D30" s="28" t="s">
        <v>81</v>
      </c>
      <c r="E30" s="28" t="s">
        <v>7</v>
      </c>
      <c r="F30" s="63">
        <f>40000+40000-5000</f>
        <v>75000</v>
      </c>
      <c r="G30" s="10"/>
      <c r="H30" s="76">
        <f>F30</f>
        <v>75000</v>
      </c>
    </row>
    <row r="31" spans="1:8" ht="39">
      <c r="A31" s="29" t="s">
        <v>83</v>
      </c>
      <c r="B31" s="30" t="s">
        <v>3</v>
      </c>
      <c r="C31" s="30" t="s">
        <v>13</v>
      </c>
      <c r="D31" s="27"/>
      <c r="E31" s="30"/>
      <c r="F31" s="68">
        <f>F32</f>
        <v>11638717.41</v>
      </c>
      <c r="G31" s="11"/>
      <c r="H31" s="76">
        <v>11612652.32</v>
      </c>
    </row>
    <row r="32" spans="1:8" s="12" customFormat="1">
      <c r="A32" s="25" t="s">
        <v>6</v>
      </c>
      <c r="B32" s="28" t="s">
        <v>3</v>
      </c>
      <c r="C32" s="28" t="s">
        <v>13</v>
      </c>
      <c r="D32" s="28" t="s">
        <v>72</v>
      </c>
      <c r="E32" s="28"/>
      <c r="F32" s="69">
        <f>F33</f>
        <v>11638717.41</v>
      </c>
      <c r="G32" s="7"/>
      <c r="H32" s="78">
        <f>H33</f>
        <v>11612652.32</v>
      </c>
    </row>
    <row r="33" spans="1:8" s="13" customFormat="1" ht="26.25">
      <c r="A33" s="25" t="s">
        <v>49</v>
      </c>
      <c r="B33" s="28" t="s">
        <v>3</v>
      </c>
      <c r="C33" s="28" t="s">
        <v>13</v>
      </c>
      <c r="D33" s="28" t="s">
        <v>84</v>
      </c>
      <c r="E33" s="28"/>
      <c r="F33" s="69">
        <f>F34+F36+F43</f>
        <v>11638717.41</v>
      </c>
      <c r="G33" s="7"/>
      <c r="H33" s="79">
        <f>H31</f>
        <v>11612652.32</v>
      </c>
    </row>
    <row r="34" spans="1:8" s="13" customFormat="1" ht="28.5" customHeight="1">
      <c r="A34" s="25" t="s">
        <v>85</v>
      </c>
      <c r="B34" s="28" t="s">
        <v>3</v>
      </c>
      <c r="C34" s="28" t="s">
        <v>13</v>
      </c>
      <c r="D34" s="28" t="s">
        <v>86</v>
      </c>
      <c r="E34" s="28"/>
      <c r="F34" s="69">
        <f>F35</f>
        <v>2034346.2999999998</v>
      </c>
      <c r="G34" s="7"/>
      <c r="H34" s="79">
        <v>2034346.3</v>
      </c>
    </row>
    <row r="35" spans="1:8" s="13" customFormat="1" ht="54" customHeight="1">
      <c r="A35" s="25" t="s">
        <v>80</v>
      </c>
      <c r="B35" s="28" t="s">
        <v>3</v>
      </c>
      <c r="C35" s="28" t="s">
        <v>13</v>
      </c>
      <c r="D35" s="28" t="s">
        <v>86</v>
      </c>
      <c r="E35" s="28" t="s">
        <v>7</v>
      </c>
      <c r="F35" s="69">
        <f>1963000+6680+20000+41094.64+3571.66</f>
        <v>2034346.2999999998</v>
      </c>
      <c r="G35" s="7"/>
      <c r="H35" s="79">
        <v>2034346.3</v>
      </c>
    </row>
    <row r="36" spans="1:8" s="13" customFormat="1" ht="27.75" customHeight="1">
      <c r="A36" s="25" t="s">
        <v>88</v>
      </c>
      <c r="B36" s="28" t="s">
        <v>3</v>
      </c>
      <c r="C36" s="28" t="s">
        <v>13</v>
      </c>
      <c r="D36" s="28" t="s">
        <v>87</v>
      </c>
      <c r="E36" s="28"/>
      <c r="F36" s="69">
        <f>F37+F39</f>
        <v>9340430.0700000003</v>
      </c>
      <c r="G36" s="7"/>
      <c r="H36" s="79">
        <v>9314364.9800000004</v>
      </c>
    </row>
    <row r="37" spans="1:8" s="13" customFormat="1" ht="52.5" customHeight="1">
      <c r="A37" s="25" t="s">
        <v>80</v>
      </c>
      <c r="B37" s="28" t="s">
        <v>3</v>
      </c>
      <c r="C37" s="28" t="s">
        <v>13</v>
      </c>
      <c r="D37" s="28" t="s">
        <v>87</v>
      </c>
      <c r="E37" s="28" t="s">
        <v>7</v>
      </c>
      <c r="F37" s="69">
        <f>8569500+100000+50000+232744+314076.09+70483.43+38+3588.55</f>
        <v>9340430.0700000003</v>
      </c>
      <c r="G37" s="7"/>
      <c r="H37" s="79">
        <v>9314364.9800000004</v>
      </c>
    </row>
    <row r="38" spans="1:8" s="13" customFormat="1" ht="26.25" hidden="1">
      <c r="A38" s="25" t="s">
        <v>50</v>
      </c>
      <c r="B38" s="28" t="s">
        <v>3</v>
      </c>
      <c r="C38" s="28" t="s">
        <v>13</v>
      </c>
      <c r="D38" s="28" t="s">
        <v>51</v>
      </c>
      <c r="E38" s="28"/>
      <c r="F38" s="69">
        <f>F39</f>
        <v>0</v>
      </c>
      <c r="G38" s="7"/>
      <c r="H38" s="79"/>
    </row>
    <row r="39" spans="1:8" s="13" customFormat="1" ht="26.25" hidden="1">
      <c r="A39" s="25" t="s">
        <v>47</v>
      </c>
      <c r="B39" s="28" t="s">
        <v>3</v>
      </c>
      <c r="C39" s="28" t="s">
        <v>13</v>
      </c>
      <c r="D39" s="28" t="s">
        <v>51</v>
      </c>
      <c r="E39" s="28" t="s">
        <v>8</v>
      </c>
      <c r="F39" s="69">
        <f>20-20</f>
        <v>0</v>
      </c>
      <c r="G39" s="7"/>
      <c r="H39" s="79"/>
    </row>
    <row r="40" spans="1:8" s="13" customFormat="1" ht="26.25" hidden="1">
      <c r="A40" s="25" t="s">
        <v>52</v>
      </c>
      <c r="B40" s="28" t="s">
        <v>3</v>
      </c>
      <c r="C40" s="28" t="s">
        <v>13</v>
      </c>
      <c r="D40" s="28" t="s">
        <v>53</v>
      </c>
      <c r="E40" s="28"/>
      <c r="F40" s="69">
        <f>F41</f>
        <v>0</v>
      </c>
      <c r="G40" s="7"/>
      <c r="H40" s="79"/>
    </row>
    <row r="41" spans="1:8" s="13" customFormat="1" ht="77.25" hidden="1">
      <c r="A41" s="25" t="s">
        <v>54</v>
      </c>
      <c r="B41" s="28" t="s">
        <v>3</v>
      </c>
      <c r="C41" s="28" t="s">
        <v>13</v>
      </c>
      <c r="D41" s="28" t="s">
        <v>55</v>
      </c>
      <c r="E41" s="28"/>
      <c r="F41" s="69">
        <f>F42</f>
        <v>0</v>
      </c>
      <c r="G41" s="7"/>
      <c r="H41" s="79"/>
    </row>
    <row r="42" spans="1:8" s="13" customFormat="1" ht="64.5" hidden="1">
      <c r="A42" s="25" t="s">
        <v>48</v>
      </c>
      <c r="B42" s="28" t="s">
        <v>3</v>
      </c>
      <c r="C42" s="28" t="s">
        <v>13</v>
      </c>
      <c r="D42" s="28" t="s">
        <v>55</v>
      </c>
      <c r="E42" s="28" t="s">
        <v>7</v>
      </c>
      <c r="F42" s="69"/>
      <c r="G42" s="7"/>
      <c r="H42" s="79"/>
    </row>
    <row r="43" spans="1:8" s="13" customFormat="1" ht="39">
      <c r="A43" s="25" t="s">
        <v>89</v>
      </c>
      <c r="B43" s="28" t="s">
        <v>3</v>
      </c>
      <c r="C43" s="28" t="s">
        <v>13</v>
      </c>
      <c r="D43" s="28" t="s">
        <v>90</v>
      </c>
      <c r="E43" s="28"/>
      <c r="F43" s="69">
        <f>F44</f>
        <v>263941.03999999998</v>
      </c>
      <c r="G43" s="7"/>
      <c r="H43" s="79">
        <v>263941.03999999998</v>
      </c>
    </row>
    <row r="44" spans="1:8" s="13" customFormat="1" ht="52.5" customHeight="1">
      <c r="A44" s="25" t="s">
        <v>80</v>
      </c>
      <c r="B44" s="28" t="s">
        <v>3</v>
      </c>
      <c r="C44" s="28" t="s">
        <v>13</v>
      </c>
      <c r="D44" s="28" t="s">
        <v>90</v>
      </c>
      <c r="E44" s="28" t="s">
        <v>7</v>
      </c>
      <c r="F44" s="69">
        <f>330000-65000-1058.96</f>
        <v>263941.03999999998</v>
      </c>
      <c r="G44" s="7"/>
      <c r="H44" s="79">
        <v>263941.03999999998</v>
      </c>
    </row>
    <row r="45" spans="1:8" s="31" customFormat="1" ht="12.75">
      <c r="A45" s="26" t="s">
        <v>17</v>
      </c>
      <c r="B45" s="27" t="s">
        <v>3</v>
      </c>
      <c r="C45" s="27" t="s">
        <v>18</v>
      </c>
      <c r="D45" s="27"/>
      <c r="E45" s="27"/>
      <c r="F45" s="64">
        <f>F46</f>
        <v>0</v>
      </c>
      <c r="G45" s="11"/>
      <c r="H45" s="80"/>
    </row>
    <row r="46" spans="1:8" s="31" customFormat="1" ht="38.25" hidden="1">
      <c r="A46" s="32" t="s">
        <v>91</v>
      </c>
      <c r="B46" s="28" t="s">
        <v>3</v>
      </c>
      <c r="C46" s="28" t="s">
        <v>18</v>
      </c>
      <c r="D46" s="28" t="s">
        <v>92</v>
      </c>
      <c r="E46" s="28"/>
      <c r="F46" s="63">
        <f>F47</f>
        <v>0</v>
      </c>
      <c r="G46" s="33"/>
      <c r="H46" s="80"/>
    </row>
    <row r="47" spans="1:8" s="31" customFormat="1" ht="51" hidden="1" customHeight="1">
      <c r="A47" s="25" t="s">
        <v>93</v>
      </c>
      <c r="B47" s="28" t="s">
        <v>3</v>
      </c>
      <c r="C47" s="28" t="s">
        <v>18</v>
      </c>
      <c r="D47" s="28" t="s">
        <v>94</v>
      </c>
      <c r="E47" s="28"/>
      <c r="F47" s="63">
        <f>F48</f>
        <v>0</v>
      </c>
      <c r="G47" s="33" t="s">
        <v>56</v>
      </c>
      <c r="H47" s="80"/>
    </row>
    <row r="48" spans="1:8" s="31" customFormat="1" ht="78.75" hidden="1" customHeight="1">
      <c r="A48" s="25" t="s">
        <v>97</v>
      </c>
      <c r="B48" s="28" t="s">
        <v>3</v>
      </c>
      <c r="C48" s="28" t="s">
        <v>18</v>
      </c>
      <c r="D48" s="28" t="s">
        <v>99</v>
      </c>
      <c r="E48" s="28"/>
      <c r="F48" s="63">
        <f>F49</f>
        <v>0</v>
      </c>
      <c r="G48" s="33"/>
      <c r="H48" s="80"/>
    </row>
    <row r="49" spans="1:8" s="31" customFormat="1" ht="27" hidden="1" customHeight="1">
      <c r="A49" s="25" t="s">
        <v>95</v>
      </c>
      <c r="B49" s="28" t="s">
        <v>3</v>
      </c>
      <c r="C49" s="28" t="s">
        <v>18</v>
      </c>
      <c r="D49" s="28" t="s">
        <v>96</v>
      </c>
      <c r="E49" s="28"/>
      <c r="F49" s="63">
        <f>F50</f>
        <v>0</v>
      </c>
      <c r="G49" s="33"/>
      <c r="H49" s="80"/>
    </row>
    <row r="50" spans="1:8" s="31" customFormat="1" ht="25.5" hidden="1">
      <c r="A50" s="34" t="s">
        <v>98</v>
      </c>
      <c r="B50" s="28" t="s">
        <v>3</v>
      </c>
      <c r="C50" s="28" t="s">
        <v>18</v>
      </c>
      <c r="D50" s="28" t="s">
        <v>96</v>
      </c>
      <c r="E50" s="28" t="s">
        <v>11</v>
      </c>
      <c r="F50" s="69">
        <v>0</v>
      </c>
      <c r="G50" s="33"/>
      <c r="H50" s="80"/>
    </row>
    <row r="51" spans="1:8" s="31" customFormat="1" ht="12.75">
      <c r="A51" s="26" t="s">
        <v>19</v>
      </c>
      <c r="B51" s="27" t="s">
        <v>3</v>
      </c>
      <c r="C51" s="27" t="s">
        <v>20</v>
      </c>
      <c r="D51" s="35"/>
      <c r="E51" s="28"/>
      <c r="F51" s="64">
        <f>F52+F56+F69+F79+F97</f>
        <v>15488088.710000001</v>
      </c>
      <c r="G51" s="36"/>
      <c r="H51" s="80">
        <v>14732549.07</v>
      </c>
    </row>
    <row r="52" spans="1:8" s="37" customFormat="1" ht="33.75" customHeight="1">
      <c r="A52" s="34" t="s">
        <v>57</v>
      </c>
      <c r="B52" s="28" t="s">
        <v>3</v>
      </c>
      <c r="C52" s="28" t="s">
        <v>20</v>
      </c>
      <c r="D52" s="35" t="s">
        <v>100</v>
      </c>
      <c r="E52" s="28"/>
      <c r="F52" s="63">
        <f>F53</f>
        <v>4000</v>
      </c>
      <c r="G52" s="36"/>
      <c r="H52" s="81">
        <f>H53</f>
        <v>4000</v>
      </c>
    </row>
    <row r="53" spans="1:8" s="37" customFormat="1" ht="25.5">
      <c r="A53" s="34" t="s">
        <v>58</v>
      </c>
      <c r="B53" s="28" t="s">
        <v>3</v>
      </c>
      <c r="C53" s="28" t="s">
        <v>20</v>
      </c>
      <c r="D53" s="35" t="s">
        <v>101</v>
      </c>
      <c r="E53" s="28"/>
      <c r="F53" s="63">
        <f>F54</f>
        <v>4000</v>
      </c>
      <c r="G53" s="36"/>
      <c r="H53" s="81">
        <f>H54</f>
        <v>4000</v>
      </c>
    </row>
    <row r="54" spans="1:8" s="37" customFormat="1" ht="78.75" customHeight="1">
      <c r="A54" s="32" t="s">
        <v>59</v>
      </c>
      <c r="B54" s="28" t="s">
        <v>3</v>
      </c>
      <c r="C54" s="28" t="s">
        <v>20</v>
      </c>
      <c r="D54" s="35" t="s">
        <v>102</v>
      </c>
      <c r="E54" s="28"/>
      <c r="F54" s="63">
        <f>F55</f>
        <v>4000</v>
      </c>
      <c r="G54" s="36"/>
      <c r="H54" s="81">
        <f>H55</f>
        <v>4000</v>
      </c>
    </row>
    <row r="55" spans="1:8" s="37" customFormat="1" ht="25.5">
      <c r="A55" s="25" t="s">
        <v>98</v>
      </c>
      <c r="B55" s="28" t="s">
        <v>3</v>
      </c>
      <c r="C55" s="28" t="s">
        <v>20</v>
      </c>
      <c r="D55" s="35" t="s">
        <v>102</v>
      </c>
      <c r="E55" s="28" t="s">
        <v>8</v>
      </c>
      <c r="F55" s="63">
        <v>4000</v>
      </c>
      <c r="G55" s="36"/>
      <c r="H55" s="81">
        <f>F55</f>
        <v>4000</v>
      </c>
    </row>
    <row r="56" spans="1:8" s="37" customFormat="1" ht="63.75">
      <c r="A56" s="25" t="s">
        <v>195</v>
      </c>
      <c r="B56" s="28" t="s">
        <v>3</v>
      </c>
      <c r="C56" s="28" t="s">
        <v>20</v>
      </c>
      <c r="D56" s="35" t="s">
        <v>114</v>
      </c>
      <c r="E56" s="28"/>
      <c r="F56" s="63">
        <f>F57</f>
        <v>227500</v>
      </c>
      <c r="G56" s="36"/>
      <c r="H56" s="81"/>
    </row>
    <row r="57" spans="1:8" s="37" customFormat="1" ht="25.5">
      <c r="A57" s="25" t="s">
        <v>196</v>
      </c>
      <c r="B57" s="28" t="s">
        <v>3</v>
      </c>
      <c r="C57" s="28" t="s">
        <v>20</v>
      </c>
      <c r="D57" s="35" t="s">
        <v>115</v>
      </c>
      <c r="E57" s="28"/>
      <c r="F57" s="63">
        <f>F58+F63+F66</f>
        <v>227500</v>
      </c>
      <c r="G57" s="36"/>
      <c r="H57" s="81"/>
    </row>
    <row r="58" spans="1:8" s="37" customFormat="1" ht="12.75">
      <c r="A58" s="25" t="s">
        <v>116</v>
      </c>
      <c r="B58" s="28" t="s">
        <v>3</v>
      </c>
      <c r="C58" s="28" t="s">
        <v>20</v>
      </c>
      <c r="D58" s="35" t="s">
        <v>117</v>
      </c>
      <c r="E58" s="28"/>
      <c r="F58" s="63">
        <f>F61+F59</f>
        <v>130000</v>
      </c>
      <c r="G58" s="36"/>
      <c r="H58" s="81"/>
    </row>
    <row r="59" spans="1:8" s="37" customFormat="1" ht="25.5">
      <c r="A59" s="25" t="s">
        <v>309</v>
      </c>
      <c r="B59" s="28" t="s">
        <v>3</v>
      </c>
      <c r="C59" s="28" t="s">
        <v>20</v>
      </c>
      <c r="D59" s="35" t="s">
        <v>308</v>
      </c>
      <c r="E59" s="28"/>
      <c r="F59" s="63">
        <f>F60</f>
        <v>130000</v>
      </c>
      <c r="G59" s="36"/>
      <c r="H59" s="81">
        <v>128269.75999999999</v>
      </c>
    </row>
    <row r="60" spans="1:8" s="37" customFormat="1" ht="25.5">
      <c r="A60" s="25" t="s">
        <v>98</v>
      </c>
      <c r="B60" s="28" t="s">
        <v>3</v>
      </c>
      <c r="C60" s="28" t="s">
        <v>20</v>
      </c>
      <c r="D60" s="35" t="s">
        <v>308</v>
      </c>
      <c r="E60" s="28" t="s">
        <v>8</v>
      </c>
      <c r="F60" s="63">
        <f>600000-470000</f>
        <v>130000</v>
      </c>
      <c r="G60" s="36"/>
      <c r="H60" s="81">
        <v>128269.75999999999</v>
      </c>
    </row>
    <row r="61" spans="1:8" s="37" customFormat="1" ht="25.5" hidden="1">
      <c r="A61" s="25" t="s">
        <v>197</v>
      </c>
      <c r="B61" s="28" t="s">
        <v>3</v>
      </c>
      <c r="C61" s="28" t="s">
        <v>20</v>
      </c>
      <c r="D61" s="35" t="s">
        <v>198</v>
      </c>
      <c r="E61" s="28"/>
      <c r="F61" s="63">
        <f>F62</f>
        <v>0</v>
      </c>
      <c r="G61" s="36"/>
      <c r="H61" s="81"/>
    </row>
    <row r="62" spans="1:8" s="37" customFormat="1" ht="25.5" hidden="1">
      <c r="A62" s="25" t="s">
        <v>98</v>
      </c>
      <c r="B62" s="28" t="s">
        <v>3</v>
      </c>
      <c r="C62" s="28" t="s">
        <v>20</v>
      </c>
      <c r="D62" s="35" t="s">
        <v>198</v>
      </c>
      <c r="E62" s="28" t="s">
        <v>8</v>
      </c>
      <c r="F62" s="63">
        <f>600000+250000+600000-600000-600000-250000</f>
        <v>0</v>
      </c>
      <c r="G62" s="36"/>
      <c r="H62" s="81"/>
    </row>
    <row r="63" spans="1:8" s="37" customFormat="1" ht="38.25">
      <c r="A63" s="25" t="s">
        <v>119</v>
      </c>
      <c r="B63" s="28" t="s">
        <v>3</v>
      </c>
      <c r="C63" s="28" t="s">
        <v>20</v>
      </c>
      <c r="D63" s="35" t="s">
        <v>120</v>
      </c>
      <c r="E63" s="28"/>
      <c r="F63" s="63">
        <f>F64</f>
        <v>65500</v>
      </c>
      <c r="G63" s="36"/>
      <c r="H63" s="81">
        <v>65444.41</v>
      </c>
    </row>
    <row r="64" spans="1:8" s="37" customFormat="1" ht="25.5">
      <c r="A64" s="25" t="s">
        <v>118</v>
      </c>
      <c r="B64" s="28" t="s">
        <v>3</v>
      </c>
      <c r="C64" s="28" t="s">
        <v>20</v>
      </c>
      <c r="D64" s="35" t="s">
        <v>121</v>
      </c>
      <c r="E64" s="28"/>
      <c r="F64" s="63">
        <f>F65</f>
        <v>65500</v>
      </c>
      <c r="G64" s="36"/>
      <c r="H64" s="81">
        <v>65444.41</v>
      </c>
    </row>
    <row r="65" spans="1:8" s="37" customFormat="1" ht="25.5">
      <c r="A65" s="25" t="s">
        <v>98</v>
      </c>
      <c r="B65" s="28" t="s">
        <v>3</v>
      </c>
      <c r="C65" s="28" t="s">
        <v>20</v>
      </c>
      <c r="D65" s="35" t="s">
        <v>121</v>
      </c>
      <c r="E65" s="28" t="s">
        <v>8</v>
      </c>
      <c r="F65" s="63">
        <f>100000+150000+60000-110000-102000-35500+3000</f>
        <v>65500</v>
      </c>
      <c r="G65" s="36"/>
      <c r="H65" s="81">
        <v>65444.41</v>
      </c>
    </row>
    <row r="66" spans="1:8" s="37" customFormat="1" ht="25.5">
      <c r="A66" s="25" t="s">
        <v>122</v>
      </c>
      <c r="B66" s="28" t="s">
        <v>3</v>
      </c>
      <c r="C66" s="28" t="s">
        <v>20</v>
      </c>
      <c r="D66" s="35" t="s">
        <v>123</v>
      </c>
      <c r="E66" s="28"/>
      <c r="F66" s="63">
        <f>F67</f>
        <v>32000</v>
      </c>
      <c r="G66" s="36"/>
      <c r="H66" s="81">
        <f t="shared" ref="H66:H78" si="1">F66</f>
        <v>32000</v>
      </c>
    </row>
    <row r="67" spans="1:8" s="37" customFormat="1" ht="25.5">
      <c r="A67" s="25" t="s">
        <v>118</v>
      </c>
      <c r="B67" s="28" t="s">
        <v>3</v>
      </c>
      <c r="C67" s="28" t="s">
        <v>20</v>
      </c>
      <c r="D67" s="35" t="s">
        <v>124</v>
      </c>
      <c r="E67" s="28"/>
      <c r="F67" s="63">
        <f>F68</f>
        <v>32000</v>
      </c>
      <c r="G67" s="36"/>
      <c r="H67" s="81">
        <f t="shared" si="1"/>
        <v>32000</v>
      </c>
    </row>
    <row r="68" spans="1:8" s="37" customFormat="1" ht="25.5">
      <c r="A68" s="25" t="s">
        <v>98</v>
      </c>
      <c r="B68" s="28" t="s">
        <v>3</v>
      </c>
      <c r="C68" s="28" t="s">
        <v>20</v>
      </c>
      <c r="D68" s="35" t="s">
        <v>124</v>
      </c>
      <c r="E68" s="28" t="s">
        <v>8</v>
      </c>
      <c r="F68" s="63">
        <f>100000+40000-20000-66000-22000</f>
        <v>32000</v>
      </c>
      <c r="G68" s="36"/>
      <c r="H68" s="81">
        <f t="shared" si="1"/>
        <v>32000</v>
      </c>
    </row>
    <row r="69" spans="1:8" s="37" customFormat="1" ht="38.25">
      <c r="A69" s="25" t="s">
        <v>199</v>
      </c>
      <c r="B69" s="28" t="s">
        <v>3</v>
      </c>
      <c r="C69" s="28" t="s">
        <v>20</v>
      </c>
      <c r="D69" s="35" t="s">
        <v>133</v>
      </c>
      <c r="E69" s="28"/>
      <c r="F69" s="63">
        <f>F70</f>
        <v>122818</v>
      </c>
      <c r="G69" s="36"/>
      <c r="H69" s="81">
        <f t="shared" si="1"/>
        <v>122818</v>
      </c>
    </row>
    <row r="70" spans="1:8" s="37" customFormat="1" ht="63.75">
      <c r="A70" s="25" t="s">
        <v>200</v>
      </c>
      <c r="B70" s="28" t="s">
        <v>3</v>
      </c>
      <c r="C70" s="28" t="s">
        <v>20</v>
      </c>
      <c r="D70" s="35" t="s">
        <v>135</v>
      </c>
      <c r="E70" s="28"/>
      <c r="F70" s="63">
        <f>F71+F75</f>
        <v>122818</v>
      </c>
      <c r="G70" s="36"/>
      <c r="H70" s="81">
        <f t="shared" si="1"/>
        <v>122818</v>
      </c>
    </row>
    <row r="71" spans="1:8" s="37" customFormat="1" ht="38.25">
      <c r="A71" s="25" t="s">
        <v>201</v>
      </c>
      <c r="B71" s="28" t="s">
        <v>3</v>
      </c>
      <c r="C71" s="28" t="s">
        <v>20</v>
      </c>
      <c r="D71" s="35" t="s">
        <v>202</v>
      </c>
      <c r="E71" s="28"/>
      <c r="F71" s="63">
        <f>F72</f>
        <v>65200</v>
      </c>
      <c r="G71" s="36"/>
      <c r="H71" s="81">
        <f t="shared" si="1"/>
        <v>65200</v>
      </c>
    </row>
    <row r="72" spans="1:8" s="37" customFormat="1" ht="25.5">
      <c r="A72" s="25" t="s">
        <v>113</v>
      </c>
      <c r="B72" s="28" t="s">
        <v>3</v>
      </c>
      <c r="C72" s="28" t="s">
        <v>20</v>
      </c>
      <c r="D72" s="35" t="s">
        <v>205</v>
      </c>
      <c r="E72" s="28"/>
      <c r="F72" s="63">
        <f>F73+F74</f>
        <v>65200</v>
      </c>
      <c r="G72" s="36"/>
      <c r="H72" s="81">
        <f t="shared" si="1"/>
        <v>65200</v>
      </c>
    </row>
    <row r="73" spans="1:8" s="37" customFormat="1" ht="51">
      <c r="A73" s="25" t="s">
        <v>80</v>
      </c>
      <c r="B73" s="28" t="s">
        <v>3</v>
      </c>
      <c r="C73" s="28" t="s">
        <v>20</v>
      </c>
      <c r="D73" s="35" t="s">
        <v>205</v>
      </c>
      <c r="E73" s="28" t="s">
        <v>7</v>
      </c>
      <c r="F73" s="63">
        <f>262000-15000-33000-8500-105500-48900</f>
        <v>51100</v>
      </c>
      <c r="G73" s="36"/>
      <c r="H73" s="81">
        <f t="shared" si="1"/>
        <v>51100</v>
      </c>
    </row>
    <row r="74" spans="1:8" s="37" customFormat="1" ht="25.5">
      <c r="A74" s="25" t="s">
        <v>98</v>
      </c>
      <c r="B74" s="28" t="s">
        <v>3</v>
      </c>
      <c r="C74" s="28" t="s">
        <v>20</v>
      </c>
      <c r="D74" s="35" t="s">
        <v>205</v>
      </c>
      <c r="E74" s="28" t="s">
        <v>8</v>
      </c>
      <c r="F74" s="63">
        <f>440000-75000-100000-50000-163900+8500-6800-38700</f>
        <v>14100</v>
      </c>
      <c r="G74" s="36"/>
      <c r="H74" s="81">
        <f t="shared" si="1"/>
        <v>14100</v>
      </c>
    </row>
    <row r="75" spans="1:8" s="37" customFormat="1" ht="25.5">
      <c r="A75" s="25" t="s">
        <v>203</v>
      </c>
      <c r="B75" s="28" t="s">
        <v>3</v>
      </c>
      <c r="C75" s="28" t="s">
        <v>20</v>
      </c>
      <c r="D75" s="35" t="s">
        <v>204</v>
      </c>
      <c r="E75" s="28"/>
      <c r="F75" s="63">
        <f>F76</f>
        <v>57618</v>
      </c>
      <c r="G75" s="36"/>
      <c r="H75" s="81">
        <f t="shared" si="1"/>
        <v>57618</v>
      </c>
    </row>
    <row r="76" spans="1:8" s="37" customFormat="1" ht="25.5">
      <c r="A76" s="25" t="s">
        <v>113</v>
      </c>
      <c r="B76" s="28" t="s">
        <v>3</v>
      </c>
      <c r="C76" s="28" t="s">
        <v>20</v>
      </c>
      <c r="D76" s="35" t="s">
        <v>206</v>
      </c>
      <c r="E76" s="28"/>
      <c r="F76" s="63">
        <f>F77+F78</f>
        <v>57618</v>
      </c>
      <c r="G76" s="36"/>
      <c r="H76" s="81">
        <f t="shared" si="1"/>
        <v>57618</v>
      </c>
    </row>
    <row r="77" spans="1:8" s="37" customFormat="1" ht="51">
      <c r="A77" s="25" t="s">
        <v>80</v>
      </c>
      <c r="B77" s="28" t="s">
        <v>3</v>
      </c>
      <c r="C77" s="28" t="s">
        <v>20</v>
      </c>
      <c r="D77" s="35" t="s">
        <v>206</v>
      </c>
      <c r="E77" s="28" t="s">
        <v>7</v>
      </c>
      <c r="F77" s="63">
        <f>3500-38</f>
        <v>3462</v>
      </c>
      <c r="G77" s="36"/>
      <c r="H77" s="81">
        <f t="shared" si="1"/>
        <v>3462</v>
      </c>
    </row>
    <row r="78" spans="1:8" s="37" customFormat="1" ht="25.5">
      <c r="A78" s="25" t="s">
        <v>98</v>
      </c>
      <c r="B78" s="28" t="s">
        <v>3</v>
      </c>
      <c r="C78" s="28" t="s">
        <v>20</v>
      </c>
      <c r="D78" s="35" t="s">
        <v>206</v>
      </c>
      <c r="E78" s="28" t="s">
        <v>8</v>
      </c>
      <c r="F78" s="63">
        <f>90000-35844+3500-3500</f>
        <v>54156</v>
      </c>
      <c r="G78" s="36"/>
      <c r="H78" s="81">
        <f t="shared" si="1"/>
        <v>54156</v>
      </c>
    </row>
    <row r="79" spans="1:8" s="37" customFormat="1" ht="25.5">
      <c r="A79" s="32" t="s">
        <v>207</v>
      </c>
      <c r="B79" s="28" t="s">
        <v>3</v>
      </c>
      <c r="C79" s="28" t="s">
        <v>20</v>
      </c>
      <c r="D79" s="35" t="s">
        <v>209</v>
      </c>
      <c r="E79" s="28"/>
      <c r="F79" s="63">
        <f>F80</f>
        <v>4003279.6399999997</v>
      </c>
      <c r="G79" s="36"/>
      <c r="H79" s="81">
        <f>H80</f>
        <v>3304228.14</v>
      </c>
    </row>
    <row r="80" spans="1:8" s="37" customFormat="1" ht="38.25">
      <c r="A80" s="32" t="s">
        <v>208</v>
      </c>
      <c r="B80" s="28" t="s">
        <v>3</v>
      </c>
      <c r="C80" s="28" t="s">
        <v>20</v>
      </c>
      <c r="D80" s="35" t="s">
        <v>210</v>
      </c>
      <c r="E80" s="28"/>
      <c r="F80" s="63">
        <f>F81+F84+F91+F94</f>
        <v>4003279.6399999997</v>
      </c>
      <c r="G80" s="36"/>
      <c r="H80" s="81">
        <f>H83+H86+H93+H96</f>
        <v>3304228.14</v>
      </c>
    </row>
    <row r="81" spans="1:8" s="37" customFormat="1" ht="38.25">
      <c r="A81" s="32" t="s">
        <v>105</v>
      </c>
      <c r="B81" s="28" t="s">
        <v>3</v>
      </c>
      <c r="C81" s="28" t="s">
        <v>20</v>
      </c>
      <c r="D81" s="35" t="s">
        <v>211</v>
      </c>
      <c r="E81" s="28"/>
      <c r="F81" s="63">
        <f>F82</f>
        <v>2242100</v>
      </c>
      <c r="G81" s="36"/>
      <c r="H81" s="81">
        <f>H82</f>
        <v>2025073.26</v>
      </c>
    </row>
    <row r="82" spans="1:8" s="37" customFormat="1" ht="12.75">
      <c r="A82" s="32" t="s">
        <v>321</v>
      </c>
      <c r="B82" s="28" t="s">
        <v>3</v>
      </c>
      <c r="C82" s="28" t="s">
        <v>20</v>
      </c>
      <c r="D82" s="35" t="s">
        <v>212</v>
      </c>
      <c r="E82" s="28"/>
      <c r="F82" s="63">
        <f>F83</f>
        <v>2242100</v>
      </c>
      <c r="G82" s="36"/>
      <c r="H82" s="81">
        <f>H83</f>
        <v>2025073.26</v>
      </c>
    </row>
    <row r="83" spans="1:8" s="37" customFormat="1" ht="25.5">
      <c r="A83" s="32" t="s">
        <v>98</v>
      </c>
      <c r="B83" s="28" t="s">
        <v>3</v>
      </c>
      <c r="C83" s="28" t="s">
        <v>20</v>
      </c>
      <c r="D83" s="35" t="s">
        <v>212</v>
      </c>
      <c r="E83" s="28" t="s">
        <v>8</v>
      </c>
      <c r="F83" s="63">
        <f>2095000+700000-400000-87900-65000</f>
        <v>2242100</v>
      </c>
      <c r="G83" s="36"/>
      <c r="H83" s="81">
        <v>2025073.26</v>
      </c>
    </row>
    <row r="84" spans="1:8" s="37" customFormat="1" ht="38.25">
      <c r="A84" s="32" t="s">
        <v>106</v>
      </c>
      <c r="B84" s="28" t="s">
        <v>3</v>
      </c>
      <c r="C84" s="28" t="s">
        <v>20</v>
      </c>
      <c r="D84" s="35" t="s">
        <v>213</v>
      </c>
      <c r="E84" s="28"/>
      <c r="F84" s="63">
        <f>F85+F87+F89</f>
        <v>848079.6399999999</v>
      </c>
      <c r="G84" s="36"/>
      <c r="H84" s="81">
        <v>848079.64</v>
      </c>
    </row>
    <row r="85" spans="1:8" s="37" customFormat="1" ht="38.25">
      <c r="A85" s="32" t="s">
        <v>107</v>
      </c>
      <c r="B85" s="28" t="s">
        <v>3</v>
      </c>
      <c r="C85" s="28" t="s">
        <v>20</v>
      </c>
      <c r="D85" s="35" t="s">
        <v>214</v>
      </c>
      <c r="E85" s="28"/>
      <c r="F85" s="63">
        <f>F86</f>
        <v>848079.6399999999</v>
      </c>
      <c r="G85" s="36"/>
      <c r="H85" s="81">
        <v>848079.64</v>
      </c>
    </row>
    <row r="86" spans="1:8" s="37" customFormat="1" ht="25.5">
      <c r="A86" s="32" t="s">
        <v>98</v>
      </c>
      <c r="B86" s="28" t="s">
        <v>3</v>
      </c>
      <c r="C86" s="28" t="s">
        <v>20</v>
      </c>
      <c r="D86" s="35" t="s">
        <v>214</v>
      </c>
      <c r="E86" s="28" t="s">
        <v>8</v>
      </c>
      <c r="F86" s="63">
        <f>1084400-200000+797.44-37117.8</f>
        <v>848079.6399999999</v>
      </c>
      <c r="G86" s="36"/>
      <c r="H86" s="81">
        <v>848079.64</v>
      </c>
    </row>
    <row r="87" spans="1:8" s="37" customFormat="1" ht="51" hidden="1">
      <c r="A87" s="32" t="s">
        <v>108</v>
      </c>
      <c r="B87" s="28" t="s">
        <v>3</v>
      </c>
      <c r="C87" s="28" t="s">
        <v>20</v>
      </c>
      <c r="D87" s="35" t="s">
        <v>215</v>
      </c>
      <c r="E87" s="28"/>
      <c r="F87" s="63">
        <f>F88</f>
        <v>0</v>
      </c>
      <c r="G87" s="36"/>
      <c r="H87" s="81"/>
    </row>
    <row r="88" spans="1:8" s="37" customFormat="1" ht="25.5" hidden="1">
      <c r="A88" s="32" t="s">
        <v>98</v>
      </c>
      <c r="B88" s="28" t="s">
        <v>3</v>
      </c>
      <c r="C88" s="28" t="s">
        <v>20</v>
      </c>
      <c r="D88" s="35" t="s">
        <v>215</v>
      </c>
      <c r="E88" s="28" t="s">
        <v>8</v>
      </c>
      <c r="F88" s="63">
        <f>600-600</f>
        <v>0</v>
      </c>
      <c r="G88" s="36"/>
      <c r="H88" s="81"/>
    </row>
    <row r="89" spans="1:8" s="37" customFormat="1" ht="42" hidden="1" customHeight="1">
      <c r="A89" s="32" t="s">
        <v>60</v>
      </c>
      <c r="B89" s="28" t="s">
        <v>3</v>
      </c>
      <c r="C89" s="28" t="s">
        <v>20</v>
      </c>
      <c r="D89" s="35" t="s">
        <v>216</v>
      </c>
      <c r="E89" s="28"/>
      <c r="F89" s="63">
        <f>F90</f>
        <v>0</v>
      </c>
      <c r="G89" s="36"/>
      <c r="H89" s="81"/>
    </row>
    <row r="90" spans="1:8" s="37" customFormat="1" ht="25.5" hidden="1">
      <c r="A90" s="32" t="s">
        <v>98</v>
      </c>
      <c r="B90" s="28" t="s">
        <v>3</v>
      </c>
      <c r="C90" s="28" t="s">
        <v>20</v>
      </c>
      <c r="D90" s="35" t="s">
        <v>216</v>
      </c>
      <c r="E90" s="28" t="s">
        <v>8</v>
      </c>
      <c r="F90" s="63">
        <f>13042-13042</f>
        <v>0</v>
      </c>
      <c r="G90" s="36"/>
      <c r="H90" s="81"/>
    </row>
    <row r="91" spans="1:8" s="37" customFormat="1" ht="38.25">
      <c r="A91" s="32" t="s">
        <v>109</v>
      </c>
      <c r="B91" s="28" t="s">
        <v>3</v>
      </c>
      <c r="C91" s="28" t="s">
        <v>20</v>
      </c>
      <c r="D91" s="35" t="s">
        <v>217</v>
      </c>
      <c r="E91" s="28"/>
      <c r="F91" s="63">
        <f>F92</f>
        <v>813100</v>
      </c>
      <c r="G91" s="36"/>
      <c r="H91" s="81">
        <f>H92</f>
        <v>359957.91</v>
      </c>
    </row>
    <row r="92" spans="1:8" s="37" customFormat="1" ht="12.75">
      <c r="A92" s="32" t="s">
        <v>321</v>
      </c>
      <c r="B92" s="28" t="s">
        <v>3</v>
      </c>
      <c r="C92" s="28" t="s">
        <v>20</v>
      </c>
      <c r="D92" s="35" t="s">
        <v>218</v>
      </c>
      <c r="E92" s="28"/>
      <c r="F92" s="63">
        <f>F93</f>
        <v>813100</v>
      </c>
      <c r="G92" s="36"/>
      <c r="H92" s="81">
        <f>H93</f>
        <v>359957.91</v>
      </c>
    </row>
    <row r="93" spans="1:8" s="37" customFormat="1" ht="25.5">
      <c r="A93" s="32" t="s">
        <v>98</v>
      </c>
      <c r="B93" s="28" t="s">
        <v>3</v>
      </c>
      <c r="C93" s="28" t="s">
        <v>20</v>
      </c>
      <c r="D93" s="35" t="s">
        <v>218</v>
      </c>
      <c r="E93" s="28" t="s">
        <v>8</v>
      </c>
      <c r="F93" s="63">
        <f>1070000-256900</f>
        <v>813100</v>
      </c>
      <c r="G93" s="36"/>
      <c r="H93" s="81">
        <v>359957.91</v>
      </c>
    </row>
    <row r="94" spans="1:8" s="37" customFormat="1" ht="38.25">
      <c r="A94" s="32" t="s">
        <v>110</v>
      </c>
      <c r="B94" s="28" t="s">
        <v>3</v>
      </c>
      <c r="C94" s="28" t="s">
        <v>20</v>
      </c>
      <c r="D94" s="35" t="s">
        <v>219</v>
      </c>
      <c r="E94" s="28"/>
      <c r="F94" s="63">
        <f>F95</f>
        <v>100000</v>
      </c>
      <c r="G94" s="36"/>
      <c r="H94" s="81">
        <f>H95</f>
        <v>71117.33</v>
      </c>
    </row>
    <row r="95" spans="1:8" s="37" customFormat="1" ht="12.75">
      <c r="A95" s="32" t="s">
        <v>321</v>
      </c>
      <c r="B95" s="28" t="s">
        <v>3</v>
      </c>
      <c r="C95" s="28" t="s">
        <v>20</v>
      </c>
      <c r="D95" s="35" t="s">
        <v>220</v>
      </c>
      <c r="E95" s="28"/>
      <c r="F95" s="63">
        <f>F96</f>
        <v>100000</v>
      </c>
      <c r="G95" s="36"/>
      <c r="H95" s="81">
        <f>H96</f>
        <v>71117.33</v>
      </c>
    </row>
    <row r="96" spans="1:8" s="37" customFormat="1" ht="25.5">
      <c r="A96" s="32" t="s">
        <v>98</v>
      </c>
      <c r="B96" s="28" t="s">
        <v>3</v>
      </c>
      <c r="C96" s="28" t="s">
        <v>20</v>
      </c>
      <c r="D96" s="35" t="s">
        <v>220</v>
      </c>
      <c r="E96" s="28" t="s">
        <v>8</v>
      </c>
      <c r="F96" s="63">
        <v>100000</v>
      </c>
      <c r="G96" s="36"/>
      <c r="H96" s="81">
        <v>71117.33</v>
      </c>
    </row>
    <row r="97" spans="1:8" s="37" customFormat="1" ht="12.75">
      <c r="A97" s="25" t="s">
        <v>6</v>
      </c>
      <c r="B97" s="28" t="s">
        <v>3</v>
      </c>
      <c r="C97" s="28" t="s">
        <v>20</v>
      </c>
      <c r="D97" s="28" t="s">
        <v>72</v>
      </c>
      <c r="E97" s="28"/>
      <c r="F97" s="63">
        <f>F98+F105</f>
        <v>11130491.07</v>
      </c>
      <c r="G97" s="36"/>
      <c r="H97" s="81">
        <f>H98</f>
        <v>11075788.760000002</v>
      </c>
    </row>
    <row r="98" spans="1:8" s="37" customFormat="1" ht="25.5">
      <c r="A98" s="25" t="s">
        <v>221</v>
      </c>
      <c r="B98" s="28" t="s">
        <v>3</v>
      </c>
      <c r="C98" s="28" t="s">
        <v>20</v>
      </c>
      <c r="D98" s="28" t="s">
        <v>125</v>
      </c>
      <c r="E98" s="28"/>
      <c r="F98" s="63">
        <f>F99+F107+F101</f>
        <v>11076222.210000001</v>
      </c>
      <c r="G98" s="36"/>
      <c r="H98" s="81">
        <f>H100+H102+H103+H104+H106+H108</f>
        <v>11075788.760000002</v>
      </c>
    </row>
    <row r="99" spans="1:8" s="37" customFormat="1" ht="25.5">
      <c r="A99" s="25" t="s">
        <v>222</v>
      </c>
      <c r="B99" s="28" t="s">
        <v>3</v>
      </c>
      <c r="C99" s="28" t="s">
        <v>20</v>
      </c>
      <c r="D99" s="28" t="s">
        <v>126</v>
      </c>
      <c r="E99" s="28"/>
      <c r="F99" s="63">
        <f>F100</f>
        <v>10585669.82</v>
      </c>
      <c r="G99" s="36"/>
      <c r="H99" s="81">
        <f>H100</f>
        <v>10560401.720000001</v>
      </c>
    </row>
    <row r="100" spans="1:8" s="37" customFormat="1" ht="51">
      <c r="A100" s="25" t="s">
        <v>80</v>
      </c>
      <c r="B100" s="28" t="s">
        <v>3</v>
      </c>
      <c r="C100" s="28" t="s">
        <v>20</v>
      </c>
      <c r="D100" s="28" t="s">
        <v>126</v>
      </c>
      <c r="E100" s="28" t="s">
        <v>7</v>
      </c>
      <c r="F100" s="63">
        <f>2289000+5288478+1580208.36+289044-192894-327408.92+50242+1409000+7000+167000+70064-16985.02-27078.6</f>
        <v>10585669.82</v>
      </c>
      <c r="G100" s="36"/>
      <c r="H100" s="81">
        <v>10560401.720000001</v>
      </c>
    </row>
    <row r="101" spans="1:8" s="37" customFormat="1" ht="12.75">
      <c r="A101" s="25" t="s">
        <v>224</v>
      </c>
      <c r="B101" s="28" t="s">
        <v>3</v>
      </c>
      <c r="C101" s="28" t="s">
        <v>20</v>
      </c>
      <c r="D101" s="28" t="s">
        <v>223</v>
      </c>
      <c r="E101" s="28"/>
      <c r="F101" s="63">
        <f>F103+F104+F102</f>
        <v>215000</v>
      </c>
      <c r="G101" s="36"/>
      <c r="H101" s="81">
        <v>214984</v>
      </c>
    </row>
    <row r="102" spans="1:8" s="37" customFormat="1" ht="51">
      <c r="A102" s="25" t="s">
        <v>80</v>
      </c>
      <c r="B102" s="28" t="s">
        <v>3</v>
      </c>
      <c r="C102" s="28" t="s">
        <v>20</v>
      </c>
      <c r="D102" s="28" t="s">
        <v>223</v>
      </c>
      <c r="E102" s="28" t="s">
        <v>7</v>
      </c>
      <c r="F102" s="63">
        <f>12000+10000+18000-28000+4000</f>
        <v>16000</v>
      </c>
      <c r="G102" s="36"/>
      <c r="H102" s="81">
        <v>15984</v>
      </c>
    </row>
    <row r="103" spans="1:8" s="37" customFormat="1" ht="25.5">
      <c r="A103" s="25" t="s">
        <v>98</v>
      </c>
      <c r="B103" s="28" t="s">
        <v>3</v>
      </c>
      <c r="C103" s="28" t="s">
        <v>20</v>
      </c>
      <c r="D103" s="28" t="s">
        <v>223</v>
      </c>
      <c r="E103" s="28" t="s">
        <v>8</v>
      </c>
      <c r="F103" s="63">
        <f>84000+2500+14000+5000+100000+5000+20000-125000+1000-35500-7000</f>
        <v>64000</v>
      </c>
      <c r="G103" s="36"/>
      <c r="H103" s="81">
        <f>F103</f>
        <v>64000</v>
      </c>
    </row>
    <row r="104" spans="1:8" s="37" customFormat="1" ht="25.5">
      <c r="A104" s="25" t="s">
        <v>307</v>
      </c>
      <c r="B104" s="28" t="s">
        <v>3</v>
      </c>
      <c r="C104" s="28" t="s">
        <v>20</v>
      </c>
      <c r="D104" s="28" t="s">
        <v>223</v>
      </c>
      <c r="E104" s="28" t="s">
        <v>26</v>
      </c>
      <c r="F104" s="63">
        <f>125000+10000</f>
        <v>135000</v>
      </c>
      <c r="G104" s="36"/>
      <c r="H104" s="81">
        <f>F104</f>
        <v>135000</v>
      </c>
    </row>
    <row r="105" spans="1:8" s="37" customFormat="1" ht="12.75">
      <c r="A105" s="25" t="s">
        <v>299</v>
      </c>
      <c r="B105" s="28" t="s">
        <v>3</v>
      </c>
      <c r="C105" s="28" t="s">
        <v>20</v>
      </c>
      <c r="D105" s="28" t="s">
        <v>129</v>
      </c>
      <c r="E105" s="28"/>
      <c r="F105" s="63">
        <f>F106</f>
        <v>54268.86</v>
      </c>
      <c r="G105" s="36"/>
      <c r="H105" s="81">
        <v>24850.65</v>
      </c>
    </row>
    <row r="106" spans="1:8" s="37" customFormat="1" ht="19.5" customHeight="1">
      <c r="A106" s="25" t="s">
        <v>10</v>
      </c>
      <c r="B106" s="28" t="s">
        <v>3</v>
      </c>
      <c r="C106" s="28" t="s">
        <v>20</v>
      </c>
      <c r="D106" s="28" t="s">
        <v>129</v>
      </c>
      <c r="E106" s="28" t="s">
        <v>11</v>
      </c>
      <c r="F106" s="63">
        <f>40000+10000+10000+40000+8654.41-450-52549.43+500+0.59-1886.71</f>
        <v>54268.86</v>
      </c>
      <c r="G106" s="36"/>
      <c r="H106" s="81">
        <v>24850.65</v>
      </c>
    </row>
    <row r="107" spans="1:8" s="37" customFormat="1" ht="42" customHeight="1">
      <c r="A107" s="25" t="s">
        <v>79</v>
      </c>
      <c r="B107" s="28" t="s">
        <v>3</v>
      </c>
      <c r="C107" s="28" t="s">
        <v>20</v>
      </c>
      <c r="D107" s="28" t="s">
        <v>128</v>
      </c>
      <c r="E107" s="28"/>
      <c r="F107" s="63">
        <f>F108</f>
        <v>275552.38999999996</v>
      </c>
      <c r="G107" s="36"/>
      <c r="H107" s="81">
        <v>275552.39</v>
      </c>
    </row>
    <row r="108" spans="1:8" s="37" customFormat="1" ht="51">
      <c r="A108" s="25" t="s">
        <v>80</v>
      </c>
      <c r="B108" s="28" t="s">
        <v>3</v>
      </c>
      <c r="C108" s="28" t="s">
        <v>20</v>
      </c>
      <c r="D108" s="28" t="s">
        <v>128</v>
      </c>
      <c r="E108" s="28" t="s">
        <v>7</v>
      </c>
      <c r="F108" s="63">
        <f>80000+290000-82996.51-7000-0.59-4450.51</f>
        <v>275552.38999999996</v>
      </c>
      <c r="G108" s="36"/>
      <c r="H108" s="81">
        <v>275552.39</v>
      </c>
    </row>
    <row r="109" spans="1:8" s="37" customFormat="1" ht="12.75">
      <c r="A109" s="26" t="s">
        <v>21</v>
      </c>
      <c r="B109" s="27" t="s">
        <v>5</v>
      </c>
      <c r="C109" s="27"/>
      <c r="D109" s="27"/>
      <c r="E109" s="27"/>
      <c r="F109" s="64">
        <f>F110</f>
        <v>170900</v>
      </c>
      <c r="G109" s="38"/>
      <c r="H109" s="81">
        <f t="shared" ref="H109:H115" si="2">F109</f>
        <v>170900</v>
      </c>
    </row>
    <row r="110" spans="1:8" s="39" customFormat="1" ht="12.75" customHeight="1">
      <c r="A110" s="26" t="s">
        <v>22</v>
      </c>
      <c r="B110" s="27" t="s">
        <v>5</v>
      </c>
      <c r="C110" s="27" t="s">
        <v>9</v>
      </c>
      <c r="D110" s="27"/>
      <c r="E110" s="27"/>
      <c r="F110" s="64">
        <f>F111</f>
        <v>170900</v>
      </c>
      <c r="G110" s="38"/>
      <c r="H110" s="82">
        <f t="shared" si="2"/>
        <v>170900</v>
      </c>
    </row>
    <row r="111" spans="1:8" s="39" customFormat="1" ht="12.75">
      <c r="A111" s="25" t="s">
        <v>6</v>
      </c>
      <c r="B111" s="28" t="s">
        <v>5</v>
      </c>
      <c r="C111" s="28" t="s">
        <v>9</v>
      </c>
      <c r="D111" s="28" t="s">
        <v>72</v>
      </c>
      <c r="E111" s="28"/>
      <c r="F111" s="63">
        <f>F112</f>
        <v>170900</v>
      </c>
      <c r="G111" s="40"/>
      <c r="H111" s="82">
        <f t="shared" si="2"/>
        <v>170900</v>
      </c>
    </row>
    <row r="112" spans="1:8" s="37" customFormat="1" ht="12.75">
      <c r="A112" s="25" t="s">
        <v>12</v>
      </c>
      <c r="B112" s="28" t="s">
        <v>5</v>
      </c>
      <c r="C112" s="28" t="s">
        <v>9</v>
      </c>
      <c r="D112" s="28" t="s">
        <v>125</v>
      </c>
      <c r="E112" s="28"/>
      <c r="F112" s="63">
        <f>F113</f>
        <v>170900</v>
      </c>
      <c r="G112" s="40"/>
      <c r="H112" s="81">
        <f t="shared" si="2"/>
        <v>170900</v>
      </c>
    </row>
    <row r="113" spans="1:8" s="37" customFormat="1" ht="25.5">
      <c r="A113" s="25" t="s">
        <v>130</v>
      </c>
      <c r="B113" s="28" t="s">
        <v>5</v>
      </c>
      <c r="C113" s="28" t="s">
        <v>9</v>
      </c>
      <c r="D113" s="28" t="s">
        <v>131</v>
      </c>
      <c r="E113" s="28"/>
      <c r="F113" s="63">
        <f>F114+F115</f>
        <v>170900</v>
      </c>
      <c r="G113" s="40"/>
      <c r="H113" s="81">
        <f t="shared" si="2"/>
        <v>170900</v>
      </c>
    </row>
    <row r="114" spans="1:8" s="37" customFormat="1" ht="63.75">
      <c r="A114" s="25" t="s">
        <v>127</v>
      </c>
      <c r="B114" s="28" t="s">
        <v>5</v>
      </c>
      <c r="C114" s="28" t="s">
        <v>9</v>
      </c>
      <c r="D114" s="28" t="s">
        <v>225</v>
      </c>
      <c r="E114" s="28" t="s">
        <v>7</v>
      </c>
      <c r="F114" s="63">
        <v>166800</v>
      </c>
      <c r="G114" s="40"/>
      <c r="H114" s="81">
        <f t="shared" si="2"/>
        <v>166800</v>
      </c>
    </row>
    <row r="115" spans="1:8" s="37" customFormat="1" ht="25.5">
      <c r="A115" s="25" t="s">
        <v>98</v>
      </c>
      <c r="B115" s="28" t="s">
        <v>5</v>
      </c>
      <c r="C115" s="28" t="s">
        <v>9</v>
      </c>
      <c r="D115" s="28" t="s">
        <v>225</v>
      </c>
      <c r="E115" s="28" t="s">
        <v>8</v>
      </c>
      <c r="F115" s="63">
        <v>4100</v>
      </c>
      <c r="G115" s="40"/>
      <c r="H115" s="81">
        <f t="shared" si="2"/>
        <v>4100</v>
      </c>
    </row>
    <row r="116" spans="1:8" s="37" customFormat="1" ht="12.75">
      <c r="A116" s="26" t="s">
        <v>132</v>
      </c>
      <c r="B116" s="27" t="s">
        <v>9</v>
      </c>
      <c r="C116" s="27"/>
      <c r="D116" s="27"/>
      <c r="E116" s="27"/>
      <c r="F116" s="64">
        <f>F117</f>
        <v>497082.51</v>
      </c>
      <c r="G116" s="38"/>
      <c r="H116" s="81">
        <f>H117</f>
        <v>496452.51</v>
      </c>
    </row>
    <row r="117" spans="1:8" s="39" customFormat="1" ht="29.25" customHeight="1">
      <c r="A117" s="26" t="s">
        <v>175</v>
      </c>
      <c r="B117" s="27" t="s">
        <v>9</v>
      </c>
      <c r="C117" s="27" t="s">
        <v>23</v>
      </c>
      <c r="D117" s="27"/>
      <c r="E117" s="27"/>
      <c r="F117" s="64">
        <f>F118+F126</f>
        <v>497082.51</v>
      </c>
      <c r="G117" s="38"/>
      <c r="H117" s="82">
        <f>H126</f>
        <v>496452.51</v>
      </c>
    </row>
    <row r="118" spans="1:8" s="39" customFormat="1" ht="38.25" hidden="1">
      <c r="A118" s="32" t="s">
        <v>226</v>
      </c>
      <c r="B118" s="28" t="s">
        <v>9</v>
      </c>
      <c r="C118" s="28" t="s">
        <v>23</v>
      </c>
      <c r="D118" s="28" t="s">
        <v>140</v>
      </c>
      <c r="E118" s="28"/>
      <c r="F118" s="69">
        <f>F119</f>
        <v>0</v>
      </c>
      <c r="G118" s="40"/>
      <c r="H118" s="82"/>
    </row>
    <row r="119" spans="1:8" s="37" customFormat="1" ht="103.5" hidden="1" customHeight="1">
      <c r="A119" s="41" t="s">
        <v>134</v>
      </c>
      <c r="B119" s="28" t="s">
        <v>9</v>
      </c>
      <c r="C119" s="28" t="s">
        <v>23</v>
      </c>
      <c r="D119" s="28" t="s">
        <v>142</v>
      </c>
      <c r="E119" s="28"/>
      <c r="F119" s="63">
        <f>F122+F123</f>
        <v>0</v>
      </c>
      <c r="G119" s="40"/>
      <c r="H119" s="81"/>
    </row>
    <row r="120" spans="1:8" s="37" customFormat="1" ht="30.75" hidden="1" customHeight="1">
      <c r="A120" s="41" t="s">
        <v>136</v>
      </c>
      <c r="B120" s="28" t="s">
        <v>9</v>
      </c>
      <c r="C120" s="28" t="s">
        <v>23</v>
      </c>
      <c r="D120" s="28" t="s">
        <v>148</v>
      </c>
      <c r="E120" s="28"/>
      <c r="F120" s="63">
        <f>F121</f>
        <v>0</v>
      </c>
      <c r="G120" s="40"/>
      <c r="H120" s="81"/>
    </row>
    <row r="121" spans="1:8" s="37" customFormat="1" ht="30" hidden="1" customHeight="1">
      <c r="A121" s="41" t="s">
        <v>137</v>
      </c>
      <c r="B121" s="28" t="s">
        <v>9</v>
      </c>
      <c r="C121" s="28" t="s">
        <v>23</v>
      </c>
      <c r="D121" s="28" t="s">
        <v>138</v>
      </c>
      <c r="E121" s="28"/>
      <c r="F121" s="63">
        <f>F122</f>
        <v>0</v>
      </c>
      <c r="G121" s="40"/>
      <c r="H121" s="81"/>
    </row>
    <row r="122" spans="1:8" s="37" customFormat="1" ht="25.5" hidden="1">
      <c r="A122" s="25" t="s">
        <v>98</v>
      </c>
      <c r="B122" s="28" t="s">
        <v>9</v>
      </c>
      <c r="C122" s="28" t="s">
        <v>23</v>
      </c>
      <c r="D122" s="28" t="s">
        <v>138</v>
      </c>
      <c r="E122" s="28" t="s">
        <v>8</v>
      </c>
      <c r="F122" s="63">
        <v>0</v>
      </c>
      <c r="G122" s="40"/>
      <c r="H122" s="81"/>
    </row>
    <row r="123" spans="1:8" s="37" customFormat="1" ht="38.25" hidden="1">
      <c r="A123" s="41" t="s">
        <v>139</v>
      </c>
      <c r="B123" s="28" t="s">
        <v>9</v>
      </c>
      <c r="C123" s="28" t="s">
        <v>23</v>
      </c>
      <c r="D123" s="28" t="s">
        <v>151</v>
      </c>
      <c r="E123" s="28"/>
      <c r="F123" s="63">
        <f>F124</f>
        <v>0</v>
      </c>
      <c r="G123" s="40"/>
      <c r="H123" s="81"/>
    </row>
    <row r="124" spans="1:8" s="37" customFormat="1" ht="25.5" hidden="1">
      <c r="A124" s="41" t="s">
        <v>137</v>
      </c>
      <c r="B124" s="28" t="s">
        <v>9</v>
      </c>
      <c r="C124" s="28" t="s">
        <v>23</v>
      </c>
      <c r="D124" s="28" t="s">
        <v>227</v>
      </c>
      <c r="E124" s="28"/>
      <c r="F124" s="63">
        <f>F125</f>
        <v>0</v>
      </c>
      <c r="G124" s="40"/>
      <c r="H124" s="81"/>
    </row>
    <row r="125" spans="1:8" s="37" customFormat="1" ht="25.5" hidden="1">
      <c r="A125" s="41" t="s">
        <v>98</v>
      </c>
      <c r="B125" s="28" t="s">
        <v>9</v>
      </c>
      <c r="C125" s="28" t="s">
        <v>23</v>
      </c>
      <c r="D125" s="28" t="s">
        <v>227</v>
      </c>
      <c r="E125" s="28" t="s">
        <v>8</v>
      </c>
      <c r="F125" s="63">
        <f>176950-176950</f>
        <v>0</v>
      </c>
      <c r="G125" s="40"/>
      <c r="H125" s="81"/>
    </row>
    <row r="126" spans="1:8" s="37" customFormat="1" ht="41.25" customHeight="1">
      <c r="A126" s="25" t="s">
        <v>228</v>
      </c>
      <c r="B126" s="28" t="s">
        <v>9</v>
      </c>
      <c r="C126" s="28" t="s">
        <v>23</v>
      </c>
      <c r="D126" s="28" t="s">
        <v>188</v>
      </c>
      <c r="E126" s="28"/>
      <c r="F126" s="63">
        <f>F127</f>
        <v>497082.51</v>
      </c>
      <c r="G126" s="40"/>
      <c r="H126" s="81">
        <f>H127</f>
        <v>496452.51</v>
      </c>
    </row>
    <row r="127" spans="1:8" s="37" customFormat="1" ht="38.25">
      <c r="A127" s="25" t="s">
        <v>141</v>
      </c>
      <c r="B127" s="28" t="s">
        <v>9</v>
      </c>
      <c r="C127" s="28" t="s">
        <v>23</v>
      </c>
      <c r="D127" s="28" t="s">
        <v>190</v>
      </c>
      <c r="E127" s="28"/>
      <c r="F127" s="63">
        <f>F128+F133+F136+F139</f>
        <v>497082.51</v>
      </c>
      <c r="G127" s="40"/>
      <c r="H127" s="81">
        <f>H128</f>
        <v>496452.51</v>
      </c>
    </row>
    <row r="128" spans="1:8" s="37" customFormat="1" ht="25.5">
      <c r="A128" s="25" t="s">
        <v>153</v>
      </c>
      <c r="B128" s="28" t="s">
        <v>9</v>
      </c>
      <c r="C128" s="28" t="s">
        <v>23</v>
      </c>
      <c r="D128" s="28" t="s">
        <v>192</v>
      </c>
      <c r="E128" s="28"/>
      <c r="F128" s="63">
        <f>F129+F131</f>
        <v>497082.51</v>
      </c>
      <c r="G128" s="40"/>
      <c r="H128" s="81">
        <f>H130+H132</f>
        <v>496452.51</v>
      </c>
    </row>
    <row r="129" spans="1:8" s="37" customFormat="1" ht="25.5">
      <c r="A129" s="41" t="s">
        <v>143</v>
      </c>
      <c r="B129" s="28" t="s">
        <v>9</v>
      </c>
      <c r="C129" s="28" t="s">
        <v>23</v>
      </c>
      <c r="D129" s="28" t="s">
        <v>229</v>
      </c>
      <c r="E129" s="28"/>
      <c r="F129" s="63">
        <f>F130</f>
        <v>20000</v>
      </c>
      <c r="G129" s="40"/>
      <c r="H129" s="81">
        <f>F129</f>
        <v>20000</v>
      </c>
    </row>
    <row r="130" spans="1:8" s="37" customFormat="1" ht="25.5">
      <c r="A130" s="25" t="s">
        <v>98</v>
      </c>
      <c r="B130" s="28" t="s">
        <v>9</v>
      </c>
      <c r="C130" s="28" t="s">
        <v>23</v>
      </c>
      <c r="D130" s="28" t="s">
        <v>229</v>
      </c>
      <c r="E130" s="28" t="s">
        <v>8</v>
      </c>
      <c r="F130" s="63">
        <v>20000</v>
      </c>
      <c r="G130" s="40"/>
      <c r="H130" s="81">
        <f>F130</f>
        <v>20000</v>
      </c>
    </row>
    <row r="131" spans="1:8" s="37" customFormat="1" ht="25.5">
      <c r="A131" s="41" t="s">
        <v>144</v>
      </c>
      <c r="B131" s="28" t="s">
        <v>9</v>
      </c>
      <c r="C131" s="28" t="s">
        <v>23</v>
      </c>
      <c r="D131" s="28" t="s">
        <v>230</v>
      </c>
      <c r="E131" s="28"/>
      <c r="F131" s="63">
        <f>F132</f>
        <v>477082.51</v>
      </c>
      <c r="G131" s="40"/>
      <c r="H131" s="81">
        <v>476452.51</v>
      </c>
    </row>
    <row r="132" spans="1:8" s="37" customFormat="1" ht="12.75">
      <c r="A132" s="25" t="s">
        <v>145</v>
      </c>
      <c r="B132" s="28" t="s">
        <v>9</v>
      </c>
      <c r="C132" s="28" t="s">
        <v>23</v>
      </c>
      <c r="D132" s="28" t="s">
        <v>230</v>
      </c>
      <c r="E132" s="28" t="s">
        <v>15</v>
      </c>
      <c r="F132" s="63">
        <f>460000+17082.51</f>
        <v>477082.51</v>
      </c>
      <c r="G132" s="40"/>
      <c r="H132" s="81">
        <v>476452.51</v>
      </c>
    </row>
    <row r="133" spans="1:8" s="37" customFormat="1" ht="25.5" hidden="1">
      <c r="A133" s="25" t="s">
        <v>146</v>
      </c>
      <c r="B133" s="28" t="s">
        <v>9</v>
      </c>
      <c r="C133" s="28" t="s">
        <v>23</v>
      </c>
      <c r="D133" s="28" t="s">
        <v>148</v>
      </c>
      <c r="E133" s="28"/>
      <c r="F133" s="63">
        <f>F134</f>
        <v>0</v>
      </c>
      <c r="G133" s="40"/>
      <c r="H133" s="81"/>
    </row>
    <row r="134" spans="1:8" s="37" customFormat="1" ht="33" hidden="1" customHeight="1">
      <c r="A134" s="41" t="s">
        <v>147</v>
      </c>
      <c r="B134" s="28" t="s">
        <v>9</v>
      </c>
      <c r="C134" s="28" t="s">
        <v>23</v>
      </c>
      <c r="D134" s="28" t="s">
        <v>149</v>
      </c>
      <c r="E134" s="28"/>
      <c r="F134" s="63">
        <f>F135</f>
        <v>0</v>
      </c>
      <c r="G134" s="40"/>
      <c r="H134" s="81"/>
    </row>
    <row r="135" spans="1:8" s="37" customFormat="1" ht="51" hidden="1">
      <c r="A135" s="25" t="s">
        <v>80</v>
      </c>
      <c r="B135" s="28" t="s">
        <v>9</v>
      </c>
      <c r="C135" s="28" t="s">
        <v>23</v>
      </c>
      <c r="D135" s="28" t="s">
        <v>149</v>
      </c>
      <c r="E135" s="28" t="s">
        <v>7</v>
      </c>
      <c r="F135" s="63">
        <v>0</v>
      </c>
      <c r="G135" s="40"/>
      <c r="H135" s="81"/>
    </row>
    <row r="136" spans="1:8" s="37" customFormat="1" ht="25.5" hidden="1">
      <c r="A136" s="25" t="s">
        <v>150</v>
      </c>
      <c r="B136" s="28" t="s">
        <v>9</v>
      </c>
      <c r="C136" s="28" t="s">
        <v>23</v>
      </c>
      <c r="D136" s="28" t="s">
        <v>231</v>
      </c>
      <c r="E136" s="28"/>
      <c r="F136" s="63">
        <f>F137</f>
        <v>0</v>
      </c>
      <c r="G136" s="40"/>
      <c r="H136" s="81"/>
    </row>
    <row r="137" spans="1:8" s="37" customFormat="1" ht="25.5" hidden="1">
      <c r="A137" s="25" t="s">
        <v>152</v>
      </c>
      <c r="B137" s="28" t="s">
        <v>9</v>
      </c>
      <c r="C137" s="28" t="s">
        <v>23</v>
      </c>
      <c r="D137" s="28" t="s">
        <v>232</v>
      </c>
      <c r="E137" s="28"/>
      <c r="F137" s="63">
        <f>F138</f>
        <v>0</v>
      </c>
      <c r="G137" s="40"/>
      <c r="H137" s="81"/>
    </row>
    <row r="138" spans="1:8" s="37" customFormat="1" ht="25.5" hidden="1">
      <c r="A138" s="25" t="s">
        <v>98</v>
      </c>
      <c r="B138" s="28" t="s">
        <v>9</v>
      </c>
      <c r="C138" s="28" t="s">
        <v>23</v>
      </c>
      <c r="D138" s="28" t="s">
        <v>232</v>
      </c>
      <c r="E138" s="28" t="s">
        <v>8</v>
      </c>
      <c r="F138" s="63">
        <v>0</v>
      </c>
      <c r="G138" s="40"/>
      <c r="H138" s="81"/>
    </row>
    <row r="139" spans="1:8" s="37" customFormat="1" ht="38.25" hidden="1">
      <c r="A139" s="25" t="s">
        <v>233</v>
      </c>
      <c r="B139" s="28" t="s">
        <v>9</v>
      </c>
      <c r="C139" s="28" t="s">
        <v>23</v>
      </c>
      <c r="D139" s="28" t="s">
        <v>234</v>
      </c>
      <c r="E139" s="28"/>
      <c r="F139" s="63">
        <f>F140</f>
        <v>0</v>
      </c>
      <c r="G139" s="40"/>
      <c r="H139" s="81"/>
    </row>
    <row r="140" spans="1:8" s="37" customFormat="1" ht="25.5" hidden="1">
      <c r="A140" s="25" t="s">
        <v>143</v>
      </c>
      <c r="B140" s="28" t="s">
        <v>9</v>
      </c>
      <c r="C140" s="28" t="s">
        <v>23</v>
      </c>
      <c r="D140" s="28" t="s">
        <v>235</v>
      </c>
      <c r="E140" s="28"/>
      <c r="F140" s="63">
        <f>F141</f>
        <v>0</v>
      </c>
      <c r="G140" s="40"/>
      <c r="H140" s="81"/>
    </row>
    <row r="141" spans="1:8" s="37" customFormat="1" ht="25.5" hidden="1">
      <c r="A141" s="25" t="s">
        <v>98</v>
      </c>
      <c r="B141" s="28" t="s">
        <v>9</v>
      </c>
      <c r="C141" s="28" t="s">
        <v>23</v>
      </c>
      <c r="D141" s="28" t="s">
        <v>235</v>
      </c>
      <c r="E141" s="28" t="s">
        <v>8</v>
      </c>
      <c r="F141" s="63">
        <v>0</v>
      </c>
      <c r="G141" s="40"/>
      <c r="H141" s="81"/>
    </row>
    <row r="142" spans="1:8" s="37" customFormat="1" ht="12.75">
      <c r="A142" s="26" t="s">
        <v>27</v>
      </c>
      <c r="B142" s="27" t="s">
        <v>13</v>
      </c>
      <c r="C142" s="27"/>
      <c r="D142" s="27"/>
      <c r="E142" s="27"/>
      <c r="F142" s="64">
        <f>F153+F162+F170+F143</f>
        <v>7966309.7999999998</v>
      </c>
      <c r="G142" s="16"/>
      <c r="H142" s="81">
        <f>H143+H153+H162+H170</f>
        <v>7245787.5499999998</v>
      </c>
    </row>
    <row r="143" spans="1:8" s="37" customFormat="1" ht="22.5" customHeight="1">
      <c r="A143" s="26" t="s">
        <v>154</v>
      </c>
      <c r="B143" s="27" t="s">
        <v>13</v>
      </c>
      <c r="C143" s="27" t="s">
        <v>14</v>
      </c>
      <c r="D143" s="27"/>
      <c r="E143" s="27"/>
      <c r="F143" s="64">
        <f>F144+F151</f>
        <v>662485</v>
      </c>
      <c r="G143" s="16"/>
      <c r="H143" s="81">
        <f>H144</f>
        <v>636270</v>
      </c>
    </row>
    <row r="144" spans="1:8" s="37" customFormat="1" ht="38.25">
      <c r="A144" s="25" t="s">
        <v>236</v>
      </c>
      <c r="B144" s="28" t="s">
        <v>13</v>
      </c>
      <c r="C144" s="28" t="s">
        <v>14</v>
      </c>
      <c r="D144" s="28" t="s">
        <v>111</v>
      </c>
      <c r="E144" s="27"/>
      <c r="F144" s="63">
        <f>F145</f>
        <v>644865</v>
      </c>
      <c r="G144" s="16"/>
      <c r="H144" s="81">
        <f>H145</f>
        <v>636270</v>
      </c>
    </row>
    <row r="145" spans="1:8" s="37" customFormat="1" ht="51">
      <c r="A145" s="25" t="s">
        <v>156</v>
      </c>
      <c r="B145" s="28" t="s">
        <v>13</v>
      </c>
      <c r="C145" s="28" t="s">
        <v>14</v>
      </c>
      <c r="D145" s="28" t="s">
        <v>112</v>
      </c>
      <c r="E145" s="27"/>
      <c r="F145" s="63">
        <f>F147+F149</f>
        <v>644865</v>
      </c>
      <c r="G145" s="16"/>
      <c r="H145" s="81">
        <f>H146</f>
        <v>636270</v>
      </c>
    </row>
    <row r="146" spans="1:8" s="37" customFormat="1" ht="39.75" customHeight="1">
      <c r="A146" s="25" t="s">
        <v>158</v>
      </c>
      <c r="B146" s="28" t="s">
        <v>13</v>
      </c>
      <c r="C146" s="28" t="s">
        <v>14</v>
      </c>
      <c r="D146" s="28" t="s">
        <v>237</v>
      </c>
      <c r="E146" s="27"/>
      <c r="F146" s="63">
        <f>F147+F149</f>
        <v>644865</v>
      </c>
      <c r="G146" s="16"/>
      <c r="H146" s="81">
        <f>H148+H150</f>
        <v>636270</v>
      </c>
    </row>
    <row r="147" spans="1:8" s="37" customFormat="1" ht="25.5">
      <c r="A147" s="32" t="s">
        <v>160</v>
      </c>
      <c r="B147" s="28" t="s">
        <v>13</v>
      </c>
      <c r="C147" s="28" t="s">
        <v>14</v>
      </c>
      <c r="D147" s="28" t="s">
        <v>238</v>
      </c>
      <c r="E147" s="27"/>
      <c r="F147" s="63">
        <f>F148</f>
        <v>170000</v>
      </c>
      <c r="G147" s="16"/>
      <c r="H147" s="81">
        <v>167910</v>
      </c>
    </row>
    <row r="148" spans="1:8" s="37" customFormat="1" ht="25.5">
      <c r="A148" s="32" t="s">
        <v>98</v>
      </c>
      <c r="B148" s="28" t="s">
        <v>13</v>
      </c>
      <c r="C148" s="28" t="s">
        <v>14</v>
      </c>
      <c r="D148" s="28" t="s">
        <v>238</v>
      </c>
      <c r="E148" s="28" t="s">
        <v>8</v>
      </c>
      <c r="F148" s="63">
        <v>170000</v>
      </c>
      <c r="G148" s="16"/>
      <c r="H148" s="81">
        <v>167910</v>
      </c>
    </row>
    <row r="149" spans="1:8" s="37" customFormat="1" ht="25.5">
      <c r="A149" s="32" t="s">
        <v>161</v>
      </c>
      <c r="B149" s="28" t="s">
        <v>13</v>
      </c>
      <c r="C149" s="28" t="s">
        <v>14</v>
      </c>
      <c r="D149" s="28" t="s">
        <v>239</v>
      </c>
      <c r="E149" s="27"/>
      <c r="F149" s="63">
        <f>F150</f>
        <v>474865</v>
      </c>
      <c r="G149" s="16"/>
      <c r="H149" s="81">
        <v>468360</v>
      </c>
    </row>
    <row r="150" spans="1:8" s="37" customFormat="1" ht="25.5">
      <c r="A150" s="32" t="s">
        <v>98</v>
      </c>
      <c r="B150" s="28" t="s">
        <v>13</v>
      </c>
      <c r="C150" s="28" t="s">
        <v>14</v>
      </c>
      <c r="D150" s="28" t="s">
        <v>239</v>
      </c>
      <c r="E150" s="28" t="s">
        <v>8</v>
      </c>
      <c r="F150" s="63">
        <v>474865</v>
      </c>
      <c r="G150" s="16"/>
      <c r="H150" s="81">
        <v>468360</v>
      </c>
    </row>
    <row r="151" spans="1:8" s="37" customFormat="1" ht="25.5">
      <c r="A151" s="32" t="s">
        <v>162</v>
      </c>
      <c r="B151" s="28" t="s">
        <v>13</v>
      </c>
      <c r="C151" s="28" t="s">
        <v>14</v>
      </c>
      <c r="D151" s="28" t="s">
        <v>163</v>
      </c>
      <c r="E151" s="27"/>
      <c r="F151" s="63">
        <f>F152</f>
        <v>17620</v>
      </c>
      <c r="G151" s="16"/>
      <c r="H151" s="81">
        <v>0</v>
      </c>
    </row>
    <row r="152" spans="1:8" s="37" customFormat="1" ht="51">
      <c r="A152" s="32" t="s">
        <v>80</v>
      </c>
      <c r="B152" s="28" t="s">
        <v>13</v>
      </c>
      <c r="C152" s="28" t="s">
        <v>14</v>
      </c>
      <c r="D152" s="28" t="s">
        <v>163</v>
      </c>
      <c r="E152" s="28" t="s">
        <v>7</v>
      </c>
      <c r="F152" s="63">
        <v>17620</v>
      </c>
      <c r="G152" s="16"/>
      <c r="H152" s="81">
        <v>0</v>
      </c>
    </row>
    <row r="153" spans="1:8" s="39" customFormat="1" ht="12.75">
      <c r="A153" s="26" t="s">
        <v>29</v>
      </c>
      <c r="B153" s="27" t="s">
        <v>13</v>
      </c>
      <c r="C153" s="27" t="s">
        <v>23</v>
      </c>
      <c r="D153" s="27"/>
      <c r="E153" s="27"/>
      <c r="F153" s="64">
        <f>F157+F160+F161</f>
        <v>6858597</v>
      </c>
      <c r="G153" s="16"/>
      <c r="H153" s="82">
        <f>H154</f>
        <v>6164302</v>
      </c>
    </row>
    <row r="154" spans="1:8" s="39" customFormat="1" ht="38.25">
      <c r="A154" s="25" t="s">
        <v>240</v>
      </c>
      <c r="B154" s="28" t="s">
        <v>13</v>
      </c>
      <c r="C154" s="28" t="s">
        <v>23</v>
      </c>
      <c r="D154" s="35" t="s">
        <v>155</v>
      </c>
      <c r="E154" s="35"/>
      <c r="F154" s="63">
        <f>F157+F159</f>
        <v>6858597</v>
      </c>
      <c r="G154" s="16"/>
      <c r="H154" s="82">
        <f>H157+H160+H161</f>
        <v>6164302</v>
      </c>
    </row>
    <row r="155" spans="1:8" s="39" customFormat="1" ht="51">
      <c r="A155" s="25" t="s">
        <v>165</v>
      </c>
      <c r="B155" s="28" t="s">
        <v>13</v>
      </c>
      <c r="C155" s="28" t="s">
        <v>23</v>
      </c>
      <c r="D155" s="35" t="s">
        <v>157</v>
      </c>
      <c r="E155" s="35"/>
      <c r="F155" s="63">
        <f>F156</f>
        <v>2606417</v>
      </c>
      <c r="G155" s="16"/>
      <c r="H155" s="82">
        <f>H156</f>
        <v>2606417</v>
      </c>
    </row>
    <row r="156" spans="1:8" s="39" customFormat="1" ht="25.5">
      <c r="A156" s="25" t="s">
        <v>166</v>
      </c>
      <c r="B156" s="28" t="s">
        <v>13</v>
      </c>
      <c r="C156" s="28" t="s">
        <v>23</v>
      </c>
      <c r="D156" s="35" t="s">
        <v>241</v>
      </c>
      <c r="E156" s="35"/>
      <c r="F156" s="63">
        <f>F157</f>
        <v>2606417</v>
      </c>
      <c r="G156" s="16"/>
      <c r="H156" s="82">
        <f>H157</f>
        <v>2606417</v>
      </c>
    </row>
    <row r="157" spans="1:8" s="39" customFormat="1" ht="25.5">
      <c r="A157" s="32" t="s">
        <v>98</v>
      </c>
      <c r="B157" s="28" t="s">
        <v>13</v>
      </c>
      <c r="C157" s="28" t="s">
        <v>23</v>
      </c>
      <c r="D157" s="35" t="s">
        <v>241</v>
      </c>
      <c r="E157" s="35" t="s">
        <v>8</v>
      </c>
      <c r="F157" s="63">
        <f>2257500+2717820-500000-1585296-147500-80000-56107</f>
        <v>2606417</v>
      </c>
      <c r="G157" s="16"/>
      <c r="H157" s="82">
        <f>F157</f>
        <v>2606417</v>
      </c>
    </row>
    <row r="158" spans="1:8" s="39" customFormat="1" ht="25.5">
      <c r="A158" s="32" t="s">
        <v>167</v>
      </c>
      <c r="B158" s="28" t="s">
        <v>13</v>
      </c>
      <c r="C158" s="28" t="s">
        <v>23</v>
      </c>
      <c r="D158" s="35" t="s">
        <v>159</v>
      </c>
      <c r="E158" s="35"/>
      <c r="F158" s="63">
        <f>F159</f>
        <v>4252180</v>
      </c>
      <c r="G158" s="16"/>
      <c r="H158" s="82">
        <f>H159</f>
        <v>3437885</v>
      </c>
    </row>
    <row r="159" spans="1:8" s="39" customFormat="1" ht="24" customHeight="1">
      <c r="A159" s="32" t="s">
        <v>166</v>
      </c>
      <c r="B159" s="28" t="s">
        <v>13</v>
      </c>
      <c r="C159" s="28" t="s">
        <v>23</v>
      </c>
      <c r="D159" s="35" t="s">
        <v>242</v>
      </c>
      <c r="E159" s="35"/>
      <c r="F159" s="63">
        <f>F160+F161</f>
        <v>4252180</v>
      </c>
      <c r="G159" s="16"/>
      <c r="H159" s="82">
        <f>H160</f>
        <v>3437885</v>
      </c>
    </row>
    <row r="160" spans="1:8" s="39" customFormat="1" ht="12.75">
      <c r="A160" s="43" t="s">
        <v>10</v>
      </c>
      <c r="B160" s="28" t="s">
        <v>13</v>
      </c>
      <c r="C160" s="28" t="s">
        <v>23</v>
      </c>
      <c r="D160" s="35" t="s">
        <v>242</v>
      </c>
      <c r="E160" s="35" t="s">
        <v>11</v>
      </c>
      <c r="F160" s="63">
        <f>1700000+932180+1500000</f>
        <v>4132180</v>
      </c>
      <c r="G160" s="16"/>
      <c r="H160" s="82">
        <v>3437885</v>
      </c>
    </row>
    <row r="161" spans="1:10" s="39" customFormat="1" ht="25.5">
      <c r="A161" s="43" t="s">
        <v>98</v>
      </c>
      <c r="B161" s="28" t="s">
        <v>13</v>
      </c>
      <c r="C161" s="28" t="s">
        <v>23</v>
      </c>
      <c r="D161" s="35" t="s">
        <v>243</v>
      </c>
      <c r="E161" s="35" t="s">
        <v>8</v>
      </c>
      <c r="F161" s="63">
        <v>120000</v>
      </c>
      <c r="G161" s="16"/>
      <c r="H161" s="82">
        <f>F161</f>
        <v>120000</v>
      </c>
    </row>
    <row r="162" spans="1:10" s="39" customFormat="1" ht="12.75">
      <c r="A162" s="26" t="s">
        <v>30</v>
      </c>
      <c r="B162" s="27" t="s">
        <v>13</v>
      </c>
      <c r="C162" s="27" t="s">
        <v>24</v>
      </c>
      <c r="D162" s="27"/>
      <c r="E162" s="27"/>
      <c r="F162" s="64">
        <f>F163</f>
        <v>13727.8</v>
      </c>
      <c r="G162" s="16"/>
      <c r="H162" s="82">
        <f>H163</f>
        <v>13715.550000000001</v>
      </c>
    </row>
    <row r="163" spans="1:10" s="39" customFormat="1" ht="25.5">
      <c r="A163" s="32" t="s">
        <v>207</v>
      </c>
      <c r="B163" s="28" t="s">
        <v>13</v>
      </c>
      <c r="C163" s="28" t="s">
        <v>24</v>
      </c>
      <c r="D163" s="28" t="s">
        <v>209</v>
      </c>
      <c r="E163" s="27"/>
      <c r="F163" s="63">
        <f>F164</f>
        <v>13727.8</v>
      </c>
      <c r="G163" s="16"/>
      <c r="H163" s="82">
        <f>H164</f>
        <v>13715.550000000001</v>
      </c>
    </row>
    <row r="164" spans="1:10" s="39" customFormat="1" ht="51">
      <c r="A164" s="25" t="s">
        <v>168</v>
      </c>
      <c r="B164" s="28" t="s">
        <v>13</v>
      </c>
      <c r="C164" s="28" t="s">
        <v>24</v>
      </c>
      <c r="D164" s="28" t="s">
        <v>210</v>
      </c>
      <c r="E164" s="35"/>
      <c r="F164" s="63">
        <f>F165</f>
        <v>13727.8</v>
      </c>
      <c r="G164" s="16"/>
      <c r="H164" s="82">
        <f>H165</f>
        <v>13715.550000000001</v>
      </c>
    </row>
    <row r="165" spans="1:10" s="39" customFormat="1" ht="38.25">
      <c r="A165" s="25" t="s">
        <v>106</v>
      </c>
      <c r="B165" s="28" t="s">
        <v>13</v>
      </c>
      <c r="C165" s="28" t="s">
        <v>24</v>
      </c>
      <c r="D165" s="28" t="s">
        <v>213</v>
      </c>
      <c r="E165" s="35"/>
      <c r="F165" s="63">
        <f>F166+F168</f>
        <v>13727.8</v>
      </c>
      <c r="G165" s="16"/>
      <c r="H165" s="82">
        <f>H167+H168</f>
        <v>13715.550000000001</v>
      </c>
    </row>
    <row r="166" spans="1:10" s="39" customFormat="1" ht="25.5">
      <c r="A166" s="25" t="s">
        <v>169</v>
      </c>
      <c r="B166" s="28" t="s">
        <v>13</v>
      </c>
      <c r="C166" s="28" t="s">
        <v>24</v>
      </c>
      <c r="D166" s="28" t="s">
        <v>215</v>
      </c>
      <c r="E166" s="35"/>
      <c r="F166" s="63">
        <f>F167</f>
        <v>685.8</v>
      </c>
      <c r="G166" s="16"/>
      <c r="H166" s="82">
        <f>H167</f>
        <v>685.78</v>
      </c>
    </row>
    <row r="167" spans="1:10" s="39" customFormat="1" ht="25.5">
      <c r="A167" s="32" t="s">
        <v>98</v>
      </c>
      <c r="B167" s="28" t="s">
        <v>13</v>
      </c>
      <c r="C167" s="28" t="s">
        <v>24</v>
      </c>
      <c r="D167" s="28" t="s">
        <v>215</v>
      </c>
      <c r="E167" s="35" t="s">
        <v>8</v>
      </c>
      <c r="F167" s="63">
        <f>600+75+10.8</f>
        <v>685.8</v>
      </c>
      <c r="G167" s="16"/>
      <c r="H167" s="82">
        <v>685.78</v>
      </c>
    </row>
    <row r="168" spans="1:10" s="39" customFormat="1" ht="43.5" customHeight="1">
      <c r="A168" s="25" t="s">
        <v>244</v>
      </c>
      <c r="B168" s="28" t="s">
        <v>13</v>
      </c>
      <c r="C168" s="28" t="s">
        <v>24</v>
      </c>
      <c r="D168" s="28" t="s">
        <v>216</v>
      </c>
      <c r="E168" s="35"/>
      <c r="F168" s="63">
        <f>F169</f>
        <v>13042</v>
      </c>
      <c r="G168" s="16"/>
      <c r="H168" s="82">
        <v>13029.77</v>
      </c>
    </row>
    <row r="169" spans="1:10" s="39" customFormat="1" ht="25.5">
      <c r="A169" s="32" t="s">
        <v>98</v>
      </c>
      <c r="B169" s="28" t="s">
        <v>13</v>
      </c>
      <c r="C169" s="28" t="s">
        <v>24</v>
      </c>
      <c r="D169" s="28" t="s">
        <v>216</v>
      </c>
      <c r="E169" s="35" t="s">
        <v>8</v>
      </c>
      <c r="F169" s="63">
        <v>13042</v>
      </c>
      <c r="G169" s="16"/>
      <c r="H169" s="82">
        <f>H168</f>
        <v>13029.77</v>
      </c>
    </row>
    <row r="170" spans="1:10" s="39" customFormat="1" ht="12.75">
      <c r="A170" s="26" t="s">
        <v>31</v>
      </c>
      <c r="B170" s="27" t="s">
        <v>13</v>
      </c>
      <c r="C170" s="27" t="s">
        <v>32</v>
      </c>
      <c r="D170" s="27"/>
      <c r="E170" s="27"/>
      <c r="F170" s="64">
        <f>F172</f>
        <v>431500</v>
      </c>
      <c r="G170" s="16"/>
      <c r="H170" s="82">
        <f>H171</f>
        <v>431500</v>
      </c>
    </row>
    <row r="171" spans="1:10" s="39" customFormat="1" ht="51">
      <c r="A171" s="25" t="s">
        <v>245</v>
      </c>
      <c r="B171" s="28" t="s">
        <v>13</v>
      </c>
      <c r="C171" s="28" t="s">
        <v>32</v>
      </c>
      <c r="D171" s="28" t="s">
        <v>92</v>
      </c>
      <c r="E171" s="28"/>
      <c r="F171" s="63">
        <f>F172</f>
        <v>431500</v>
      </c>
      <c r="G171" s="16"/>
      <c r="H171" s="82">
        <f>H172</f>
        <v>431500</v>
      </c>
    </row>
    <row r="172" spans="1:10" s="39" customFormat="1" ht="25.5">
      <c r="A172" s="25" t="s">
        <v>246</v>
      </c>
      <c r="B172" s="28" t="s">
        <v>13</v>
      </c>
      <c r="C172" s="28" t="s">
        <v>32</v>
      </c>
      <c r="D172" s="28" t="s">
        <v>94</v>
      </c>
      <c r="E172" s="35"/>
      <c r="F172" s="63">
        <f>F173+F176</f>
        <v>431500</v>
      </c>
      <c r="G172" s="16"/>
      <c r="H172" s="82">
        <f>H175+H178</f>
        <v>431500</v>
      </c>
    </row>
    <row r="173" spans="1:10" s="39" customFormat="1" ht="27" customHeight="1">
      <c r="A173" s="34" t="s">
        <v>247</v>
      </c>
      <c r="B173" s="35" t="s">
        <v>13</v>
      </c>
      <c r="C173" s="35" t="s">
        <v>32</v>
      </c>
      <c r="D173" s="35" t="s">
        <v>99</v>
      </c>
      <c r="E173" s="35"/>
      <c r="F173" s="69">
        <f>F174</f>
        <v>90000</v>
      </c>
      <c r="G173" s="17"/>
      <c r="H173" s="82">
        <f>H174</f>
        <v>90000</v>
      </c>
    </row>
    <row r="174" spans="1:10" s="46" customFormat="1" ht="25.5">
      <c r="A174" s="44" t="s">
        <v>249</v>
      </c>
      <c r="B174" s="35" t="s">
        <v>13</v>
      </c>
      <c r="C174" s="35" t="s">
        <v>32</v>
      </c>
      <c r="D174" s="35" t="s">
        <v>248</v>
      </c>
      <c r="E174" s="35"/>
      <c r="F174" s="69">
        <f>F175</f>
        <v>90000</v>
      </c>
      <c r="G174" s="17"/>
      <c r="H174" s="83">
        <f>H175</f>
        <v>90000</v>
      </c>
      <c r="I174" s="45"/>
      <c r="J174" s="45"/>
    </row>
    <row r="175" spans="1:10" s="46" customFormat="1" ht="25.5">
      <c r="A175" s="32" t="s">
        <v>98</v>
      </c>
      <c r="B175" s="35" t="s">
        <v>13</v>
      </c>
      <c r="C175" s="35" t="s">
        <v>32</v>
      </c>
      <c r="D175" s="35" t="s">
        <v>248</v>
      </c>
      <c r="E175" s="35" t="s">
        <v>8</v>
      </c>
      <c r="F175" s="69">
        <f>500000-160000-250000</f>
        <v>90000</v>
      </c>
      <c r="G175" s="17"/>
      <c r="H175" s="83">
        <f>F175</f>
        <v>90000</v>
      </c>
      <c r="I175" s="45"/>
      <c r="J175" s="45"/>
    </row>
    <row r="176" spans="1:10" s="46" customFormat="1" ht="25.5">
      <c r="A176" s="32" t="s">
        <v>250</v>
      </c>
      <c r="B176" s="35" t="s">
        <v>13</v>
      </c>
      <c r="C176" s="35" t="s">
        <v>32</v>
      </c>
      <c r="D176" s="35" t="s">
        <v>251</v>
      </c>
      <c r="E176" s="35"/>
      <c r="F176" s="69">
        <f>F177</f>
        <v>341500</v>
      </c>
      <c r="G176" s="17"/>
      <c r="H176" s="83">
        <f>H177</f>
        <v>341500</v>
      </c>
      <c r="I176" s="45"/>
      <c r="J176" s="45"/>
    </row>
    <row r="177" spans="1:10" s="46" customFormat="1" ht="25.5">
      <c r="A177" s="32" t="s">
        <v>253</v>
      </c>
      <c r="B177" s="35" t="s">
        <v>13</v>
      </c>
      <c r="C177" s="35" t="s">
        <v>32</v>
      </c>
      <c r="D177" s="35" t="s">
        <v>252</v>
      </c>
      <c r="E177" s="35"/>
      <c r="F177" s="69">
        <f>F178</f>
        <v>341500</v>
      </c>
      <c r="G177" s="17"/>
      <c r="H177" s="83">
        <f>H178</f>
        <v>341500</v>
      </c>
      <c r="I177" s="45"/>
      <c r="J177" s="45"/>
    </row>
    <row r="178" spans="1:10" s="46" customFormat="1" ht="25.5">
      <c r="A178" s="32" t="s">
        <v>98</v>
      </c>
      <c r="B178" s="35" t="s">
        <v>13</v>
      </c>
      <c r="C178" s="35" t="s">
        <v>32</v>
      </c>
      <c r="D178" s="35" t="s">
        <v>252</v>
      </c>
      <c r="E178" s="35" t="s">
        <v>8</v>
      </c>
      <c r="F178" s="69">
        <f>1180000-448000-100000-100000-40000-150000-500</f>
        <v>341500</v>
      </c>
      <c r="G178" s="17"/>
      <c r="H178" s="83">
        <f>F178</f>
        <v>341500</v>
      </c>
      <c r="I178" s="45"/>
      <c r="J178" s="45"/>
    </row>
    <row r="179" spans="1:10" s="39" customFormat="1" ht="12.75">
      <c r="A179" s="26" t="s">
        <v>33</v>
      </c>
      <c r="B179" s="27" t="s">
        <v>14</v>
      </c>
      <c r="C179" s="27"/>
      <c r="D179" s="27"/>
      <c r="E179" s="27"/>
      <c r="F179" s="64">
        <f>F180+F193+F212</f>
        <v>24875974.080000002</v>
      </c>
      <c r="G179" s="47"/>
      <c r="H179" s="82">
        <f>H180+H193+H212</f>
        <v>22666774.689999998</v>
      </c>
    </row>
    <row r="180" spans="1:10" s="39" customFormat="1" ht="12.75">
      <c r="A180" s="26" t="s">
        <v>34</v>
      </c>
      <c r="B180" s="27" t="s">
        <v>14</v>
      </c>
      <c r="C180" s="27" t="s">
        <v>3</v>
      </c>
      <c r="D180" s="27"/>
      <c r="E180" s="27"/>
      <c r="F180" s="64">
        <f>F183</f>
        <v>2945980.3600000003</v>
      </c>
      <c r="G180" s="47"/>
      <c r="H180" s="82">
        <f>H181</f>
        <v>2883538.47</v>
      </c>
    </row>
    <row r="181" spans="1:10" s="39" customFormat="1" ht="38.25">
      <c r="A181" s="32" t="s">
        <v>254</v>
      </c>
      <c r="B181" s="28" t="s">
        <v>14</v>
      </c>
      <c r="C181" s="28" t="s">
        <v>3</v>
      </c>
      <c r="D181" s="28" t="s">
        <v>164</v>
      </c>
      <c r="E181" s="28"/>
      <c r="F181" s="69">
        <f>F183</f>
        <v>2945980.3600000003</v>
      </c>
      <c r="G181" s="42"/>
      <c r="H181" s="82">
        <f>H182</f>
        <v>2883538.47</v>
      </c>
    </row>
    <row r="182" spans="1:10" s="39" customFormat="1" ht="25.5">
      <c r="A182" s="32" t="s">
        <v>93</v>
      </c>
      <c r="B182" s="28" t="s">
        <v>14</v>
      </c>
      <c r="C182" s="28" t="s">
        <v>3</v>
      </c>
      <c r="D182" s="28" t="s">
        <v>255</v>
      </c>
      <c r="E182" s="28"/>
      <c r="F182" s="69">
        <f>F183</f>
        <v>2945980.3600000003</v>
      </c>
      <c r="G182" s="42"/>
      <c r="H182" s="82">
        <f>H183</f>
        <v>2883538.47</v>
      </c>
    </row>
    <row r="183" spans="1:10" s="37" customFormat="1" ht="25.5">
      <c r="A183" s="43" t="s">
        <v>317</v>
      </c>
      <c r="B183" s="28" t="s">
        <v>14</v>
      </c>
      <c r="C183" s="28" t="s">
        <v>3</v>
      </c>
      <c r="D183" s="28" t="s">
        <v>318</v>
      </c>
      <c r="E183" s="28"/>
      <c r="F183" s="63">
        <f>F190+F187+F184+F192</f>
        <v>2945980.3600000003</v>
      </c>
      <c r="G183" s="42"/>
      <c r="H183" s="81">
        <f>H185+H187+H190+H192</f>
        <v>2883538.47</v>
      </c>
    </row>
    <row r="184" spans="1:10" s="37" customFormat="1" ht="25.5">
      <c r="A184" s="43" t="s">
        <v>309</v>
      </c>
      <c r="B184" s="28" t="s">
        <v>14</v>
      </c>
      <c r="C184" s="28" t="s">
        <v>3</v>
      </c>
      <c r="D184" s="28" t="s">
        <v>319</v>
      </c>
      <c r="E184" s="28"/>
      <c r="F184" s="63">
        <f>F185</f>
        <v>1291703.3599999999</v>
      </c>
      <c r="G184" s="42"/>
      <c r="H184" s="81">
        <v>1291703.3600000001</v>
      </c>
    </row>
    <row r="185" spans="1:10" s="37" customFormat="1" ht="25.5">
      <c r="A185" s="43" t="s">
        <v>98</v>
      </c>
      <c r="B185" s="28" t="s">
        <v>14</v>
      </c>
      <c r="C185" s="28" t="s">
        <v>3</v>
      </c>
      <c r="D185" s="28" t="s">
        <v>319</v>
      </c>
      <c r="E185" s="28" t="s">
        <v>8</v>
      </c>
      <c r="F185" s="63">
        <f>1500000+991875.36-1200172</f>
        <v>1291703.3599999999</v>
      </c>
      <c r="G185" s="42"/>
      <c r="H185" s="81">
        <v>1291703.3600000001</v>
      </c>
    </row>
    <row r="186" spans="1:10" s="37" customFormat="1" ht="42.75" customHeight="1">
      <c r="A186" s="43" t="s">
        <v>170</v>
      </c>
      <c r="B186" s="28" t="s">
        <v>14</v>
      </c>
      <c r="C186" s="28" t="s">
        <v>3</v>
      </c>
      <c r="D186" s="28" t="s">
        <v>320</v>
      </c>
      <c r="E186" s="28"/>
      <c r="F186" s="63">
        <f>F187+F188</f>
        <v>569496</v>
      </c>
      <c r="G186" s="42"/>
      <c r="H186" s="81">
        <v>553870.51</v>
      </c>
    </row>
    <row r="187" spans="1:10" s="37" customFormat="1" ht="27" customHeight="1">
      <c r="A187" s="32" t="s">
        <v>98</v>
      </c>
      <c r="B187" s="28" t="s">
        <v>14</v>
      </c>
      <c r="C187" s="28" t="s">
        <v>3</v>
      </c>
      <c r="D187" s="28" t="s">
        <v>320</v>
      </c>
      <c r="E187" s="28" t="s">
        <v>8</v>
      </c>
      <c r="F187" s="63">
        <f>1500000+600000+100000+1084781+72496-1500000-300000+100000-410281.49-674499.51-3000</f>
        <v>569496</v>
      </c>
      <c r="G187" s="42"/>
      <c r="H187" s="81">
        <v>553870.51</v>
      </c>
    </row>
    <row r="188" spans="1:10" s="37" customFormat="1" ht="17.25" hidden="1" customHeight="1">
      <c r="A188" s="32" t="s">
        <v>310</v>
      </c>
      <c r="B188" s="28" t="s">
        <v>14</v>
      </c>
      <c r="C188" s="28" t="s">
        <v>3</v>
      </c>
      <c r="D188" s="28" t="s">
        <v>319</v>
      </c>
      <c r="E188" s="28" t="s">
        <v>26</v>
      </c>
      <c r="F188" s="63">
        <v>0</v>
      </c>
      <c r="G188" s="42"/>
      <c r="H188" s="81"/>
    </row>
    <row r="189" spans="1:10" s="37" customFormat="1" ht="38.25">
      <c r="A189" s="43" t="s">
        <v>356</v>
      </c>
      <c r="B189" s="28" t="s">
        <v>14</v>
      </c>
      <c r="C189" s="28" t="s">
        <v>3</v>
      </c>
      <c r="D189" s="28" t="s">
        <v>355</v>
      </c>
      <c r="E189" s="28"/>
      <c r="F189" s="63">
        <f>F190</f>
        <v>674499.51</v>
      </c>
      <c r="G189" s="42"/>
      <c r="H189" s="81">
        <f>H190</f>
        <v>674495.98</v>
      </c>
    </row>
    <row r="190" spans="1:10" s="37" customFormat="1" ht="25.5">
      <c r="A190" s="32" t="s">
        <v>98</v>
      </c>
      <c r="B190" s="28" t="s">
        <v>14</v>
      </c>
      <c r="C190" s="28" t="s">
        <v>3</v>
      </c>
      <c r="D190" s="28" t="s">
        <v>355</v>
      </c>
      <c r="E190" s="35" t="s">
        <v>8</v>
      </c>
      <c r="F190" s="63">
        <f>600000-600000+674499.51</f>
        <v>674499.51</v>
      </c>
      <c r="G190" s="42"/>
      <c r="H190" s="81">
        <v>674495.98</v>
      </c>
    </row>
    <row r="191" spans="1:10" s="37" customFormat="1" ht="38.25">
      <c r="A191" s="32" t="s">
        <v>354</v>
      </c>
      <c r="B191" s="28" t="s">
        <v>14</v>
      </c>
      <c r="C191" s="28" t="s">
        <v>3</v>
      </c>
      <c r="D191" s="28" t="s">
        <v>353</v>
      </c>
      <c r="E191" s="35"/>
      <c r="F191" s="63">
        <f>F192</f>
        <v>410281.49</v>
      </c>
      <c r="G191" s="42"/>
      <c r="H191" s="81">
        <f>H192</f>
        <v>363468.62</v>
      </c>
    </row>
    <row r="192" spans="1:10" s="37" customFormat="1" ht="25.5">
      <c r="A192" s="32" t="s">
        <v>98</v>
      </c>
      <c r="B192" s="28" t="s">
        <v>14</v>
      </c>
      <c r="C192" s="28" t="s">
        <v>3</v>
      </c>
      <c r="D192" s="28" t="s">
        <v>353</v>
      </c>
      <c r="E192" s="35" t="s">
        <v>8</v>
      </c>
      <c r="F192" s="63">
        <v>410281.49</v>
      </c>
      <c r="G192" s="42"/>
      <c r="H192" s="81">
        <v>363468.62</v>
      </c>
    </row>
    <row r="193" spans="1:9">
      <c r="A193" s="8" t="s">
        <v>35</v>
      </c>
      <c r="B193" s="5" t="s">
        <v>14</v>
      </c>
      <c r="C193" s="5" t="s">
        <v>5</v>
      </c>
      <c r="D193" s="5"/>
      <c r="E193" s="5"/>
      <c r="F193" s="70">
        <f>F197+F203+F201+F205+F206+F199+F208+F211+F210</f>
        <v>12242777.720000001</v>
      </c>
      <c r="G193" s="18"/>
      <c r="H193" s="76">
        <f>H197+H201+H203+H205+H206+H199+H211+H210</f>
        <v>10106643.219999999</v>
      </c>
    </row>
    <row r="194" spans="1:9" ht="39">
      <c r="A194" s="32" t="s">
        <v>254</v>
      </c>
      <c r="B194" s="28" t="s">
        <v>14</v>
      </c>
      <c r="C194" s="28" t="s">
        <v>5</v>
      </c>
      <c r="D194" s="28" t="s">
        <v>164</v>
      </c>
      <c r="E194" s="28"/>
      <c r="F194" s="69">
        <f>F195</f>
        <v>8685039.4900000002</v>
      </c>
      <c r="G194" s="18"/>
      <c r="H194" s="76">
        <f>H195</f>
        <v>8239059.7599999998</v>
      </c>
    </row>
    <row r="195" spans="1:9" ht="26.25">
      <c r="A195" s="43" t="s">
        <v>93</v>
      </c>
      <c r="B195" s="28" t="s">
        <v>14</v>
      </c>
      <c r="C195" s="28" t="s">
        <v>5</v>
      </c>
      <c r="D195" s="28" t="s">
        <v>255</v>
      </c>
      <c r="E195" s="28"/>
      <c r="F195" s="63">
        <f>F197+F198+F202</f>
        <v>8685039.4900000002</v>
      </c>
      <c r="G195" s="18"/>
      <c r="H195" s="76">
        <f>H197+H199+H202</f>
        <v>8239059.7599999998</v>
      </c>
    </row>
    <row r="196" spans="1:9" ht="27" customHeight="1">
      <c r="A196" s="43" t="s">
        <v>258</v>
      </c>
      <c r="B196" s="28" t="s">
        <v>14</v>
      </c>
      <c r="C196" s="28" t="s">
        <v>5</v>
      </c>
      <c r="D196" s="28" t="s">
        <v>257</v>
      </c>
      <c r="E196" s="28"/>
      <c r="F196" s="63">
        <f>F197</f>
        <v>96000</v>
      </c>
      <c r="G196" s="18"/>
      <c r="H196" s="76">
        <v>81000</v>
      </c>
    </row>
    <row r="197" spans="1:9" ht="26.25">
      <c r="A197" s="43" t="s">
        <v>98</v>
      </c>
      <c r="B197" s="28" t="s">
        <v>14</v>
      </c>
      <c r="C197" s="28" t="s">
        <v>5</v>
      </c>
      <c r="D197" s="28" t="s">
        <v>257</v>
      </c>
      <c r="E197" s="35" t="s">
        <v>8</v>
      </c>
      <c r="F197" s="63">
        <f>450000-155000-50000-109000-40000</f>
        <v>96000</v>
      </c>
      <c r="G197" s="18"/>
      <c r="H197" s="76">
        <v>81000</v>
      </c>
      <c r="I197" s="10"/>
    </row>
    <row r="198" spans="1:9" s="37" customFormat="1" ht="36.75" customHeight="1">
      <c r="A198" s="43" t="s">
        <v>259</v>
      </c>
      <c r="B198" s="28" t="s">
        <v>14</v>
      </c>
      <c r="C198" s="28" t="s">
        <v>5</v>
      </c>
      <c r="D198" s="28" t="s">
        <v>315</v>
      </c>
      <c r="E198" s="35"/>
      <c r="F198" s="63">
        <f>F199</f>
        <v>1000000</v>
      </c>
      <c r="G198" s="48"/>
      <c r="H198" s="81">
        <v>569020.27</v>
      </c>
    </row>
    <row r="199" spans="1:9" s="37" customFormat="1" ht="25.5">
      <c r="A199" s="25" t="s">
        <v>118</v>
      </c>
      <c r="B199" s="28" t="s">
        <v>14</v>
      </c>
      <c r="C199" s="28" t="s">
        <v>5</v>
      </c>
      <c r="D199" s="28" t="s">
        <v>315</v>
      </c>
      <c r="E199" s="35" t="s">
        <v>8</v>
      </c>
      <c r="F199" s="63">
        <v>1000000</v>
      </c>
      <c r="G199" s="48"/>
      <c r="H199" s="81">
        <v>569020.27</v>
      </c>
    </row>
    <row r="200" spans="1:9" s="37" customFormat="1" ht="24" customHeight="1">
      <c r="A200" s="74" t="s">
        <v>350</v>
      </c>
      <c r="B200" s="28" t="s">
        <v>14</v>
      </c>
      <c r="C200" s="28" t="s">
        <v>5</v>
      </c>
      <c r="D200" s="28" t="s">
        <v>348</v>
      </c>
      <c r="E200" s="35"/>
      <c r="F200" s="63">
        <f>F201</f>
        <v>281333</v>
      </c>
      <c r="G200" s="48"/>
      <c r="H200" s="81">
        <v>281333</v>
      </c>
    </row>
    <row r="201" spans="1:9" s="37" customFormat="1" ht="25.5">
      <c r="A201" s="32" t="s">
        <v>98</v>
      </c>
      <c r="B201" s="28" t="s">
        <v>349</v>
      </c>
      <c r="C201" s="28" t="s">
        <v>5</v>
      </c>
      <c r="D201" s="28" t="s">
        <v>348</v>
      </c>
      <c r="E201" s="35" t="s">
        <v>8</v>
      </c>
      <c r="F201" s="63">
        <f>650081.49-368748.49</f>
        <v>281333</v>
      </c>
      <c r="G201" s="48"/>
      <c r="H201" s="81">
        <v>281333</v>
      </c>
    </row>
    <row r="202" spans="1:9" s="37" customFormat="1" ht="25.5">
      <c r="A202" s="25" t="s">
        <v>311</v>
      </c>
      <c r="B202" s="28" t="s">
        <v>14</v>
      </c>
      <c r="C202" s="28" t="s">
        <v>5</v>
      </c>
      <c r="D202" s="28" t="s">
        <v>316</v>
      </c>
      <c r="E202" s="35"/>
      <c r="F202" s="63">
        <f>F203+F211+F208</f>
        <v>7589039.4900000002</v>
      </c>
      <c r="G202" s="48"/>
      <c r="H202" s="81">
        <f>H203+H211</f>
        <v>7589039.4900000002</v>
      </c>
    </row>
    <row r="203" spans="1:9" s="37" customFormat="1" ht="25.5">
      <c r="A203" s="32" t="s">
        <v>98</v>
      </c>
      <c r="B203" s="28" t="s">
        <v>14</v>
      </c>
      <c r="C203" s="28" t="s">
        <v>5</v>
      </c>
      <c r="D203" s="28" t="s">
        <v>316</v>
      </c>
      <c r="E203" s="35" t="s">
        <v>8</v>
      </c>
      <c r="F203" s="63">
        <f>3483629.89+100000+320000-100000+100000-3051325.58-752304.31+50000-50000</f>
        <v>100000</v>
      </c>
      <c r="G203" s="48"/>
      <c r="H203" s="81">
        <v>100000</v>
      </c>
    </row>
    <row r="204" spans="1:9" s="37" customFormat="1" ht="48.75" customHeight="1">
      <c r="A204" s="43" t="s">
        <v>329</v>
      </c>
      <c r="B204" s="28" t="s">
        <v>14</v>
      </c>
      <c r="C204" s="28" t="s">
        <v>5</v>
      </c>
      <c r="D204" s="28" t="s">
        <v>328</v>
      </c>
      <c r="E204" s="35"/>
      <c r="F204" s="63">
        <f>F205</f>
        <v>2230653.81</v>
      </c>
      <c r="G204" s="48"/>
      <c r="H204" s="81">
        <f>H205</f>
        <v>600000</v>
      </c>
    </row>
    <row r="205" spans="1:9" s="37" customFormat="1" ht="25.5">
      <c r="A205" s="32" t="s">
        <v>98</v>
      </c>
      <c r="B205" s="28" t="s">
        <v>14</v>
      </c>
      <c r="C205" s="28" t="s">
        <v>5</v>
      </c>
      <c r="D205" s="28" t="s">
        <v>328</v>
      </c>
      <c r="E205" s="35" t="s">
        <v>8</v>
      </c>
      <c r="F205" s="63">
        <f>3051325.58-820671.77</f>
        <v>2230653.81</v>
      </c>
      <c r="G205" s="48"/>
      <c r="H205" s="81">
        <v>600000</v>
      </c>
    </row>
    <row r="206" spans="1:9" s="37" customFormat="1" ht="38.25">
      <c r="A206" s="32" t="s">
        <v>331</v>
      </c>
      <c r="B206" s="28" t="s">
        <v>14</v>
      </c>
      <c r="C206" s="28" t="s">
        <v>5</v>
      </c>
      <c r="D206" s="28" t="s">
        <v>330</v>
      </c>
      <c r="E206" s="35"/>
      <c r="F206" s="63">
        <f>F207</f>
        <v>765751.42</v>
      </c>
      <c r="G206" s="48"/>
      <c r="H206" s="81">
        <v>765751.42</v>
      </c>
    </row>
    <row r="207" spans="1:9" s="37" customFormat="1" ht="25.5">
      <c r="A207" s="32" t="s">
        <v>98</v>
      </c>
      <c r="B207" s="28" t="s">
        <v>14</v>
      </c>
      <c r="C207" s="28" t="s">
        <v>5</v>
      </c>
      <c r="D207" s="28" t="s">
        <v>330</v>
      </c>
      <c r="E207" s="35" t="s">
        <v>8</v>
      </c>
      <c r="F207" s="63">
        <v>765751.42</v>
      </c>
      <c r="G207" s="48"/>
      <c r="H207" s="81">
        <v>765751.42</v>
      </c>
    </row>
    <row r="208" spans="1:9" s="37" customFormat="1" ht="12.75" hidden="1">
      <c r="A208" s="32" t="s">
        <v>310</v>
      </c>
      <c r="B208" s="28" t="s">
        <v>14</v>
      </c>
      <c r="C208" s="28" t="s">
        <v>5</v>
      </c>
      <c r="D208" s="28" t="s">
        <v>316</v>
      </c>
      <c r="E208" s="35" t="s">
        <v>26</v>
      </c>
      <c r="F208" s="63">
        <f>100000-100000</f>
        <v>0</v>
      </c>
      <c r="G208" s="48"/>
      <c r="H208" s="81"/>
    </row>
    <row r="209" spans="1:8" s="37" customFormat="1" ht="12.75">
      <c r="A209" s="32" t="s">
        <v>332</v>
      </c>
      <c r="B209" s="28" t="s">
        <v>14</v>
      </c>
      <c r="C209" s="28" t="s">
        <v>5</v>
      </c>
      <c r="D209" s="28" t="s">
        <v>223</v>
      </c>
      <c r="E209" s="35"/>
      <c r="F209" s="63">
        <f>F210</f>
        <v>280000</v>
      </c>
      <c r="G209" s="48"/>
      <c r="H209" s="81">
        <f>H210</f>
        <v>220499.04</v>
      </c>
    </row>
    <row r="210" spans="1:8" s="37" customFormat="1" ht="25.5">
      <c r="A210" s="32" t="s">
        <v>98</v>
      </c>
      <c r="B210" s="28" t="s">
        <v>14</v>
      </c>
      <c r="C210" s="28" t="s">
        <v>5</v>
      </c>
      <c r="D210" s="28" t="s">
        <v>223</v>
      </c>
      <c r="E210" s="35" t="s">
        <v>8</v>
      </c>
      <c r="F210" s="63">
        <f>280000</f>
        <v>280000</v>
      </c>
      <c r="G210" s="48"/>
      <c r="H210" s="81">
        <v>220499.04</v>
      </c>
    </row>
    <row r="211" spans="1:8" s="37" customFormat="1" ht="19.5" customHeight="1">
      <c r="A211" s="32" t="s">
        <v>10</v>
      </c>
      <c r="B211" s="28" t="s">
        <v>14</v>
      </c>
      <c r="C211" s="28" t="s">
        <v>5</v>
      </c>
      <c r="D211" s="28" t="s">
        <v>316</v>
      </c>
      <c r="E211" s="35" t="s">
        <v>11</v>
      </c>
      <c r="F211" s="63">
        <f>2000000+3847925-10000-40000+1191114.49+500000</f>
        <v>7489039.4900000002</v>
      </c>
      <c r="G211" s="48"/>
      <c r="H211" s="81">
        <v>7489039.4900000002</v>
      </c>
    </row>
    <row r="212" spans="1:8" s="37" customFormat="1" ht="12.75">
      <c r="A212" s="26" t="s">
        <v>61</v>
      </c>
      <c r="B212" s="27" t="s">
        <v>14</v>
      </c>
      <c r="C212" s="27" t="s">
        <v>9</v>
      </c>
      <c r="D212" s="27"/>
      <c r="E212" s="27"/>
      <c r="F212" s="64">
        <f>F213+F226</f>
        <v>9687216</v>
      </c>
      <c r="G212" s="16"/>
      <c r="H212" s="81">
        <f>H213+H226</f>
        <v>9676593</v>
      </c>
    </row>
    <row r="213" spans="1:8" s="39" customFormat="1" ht="38.25">
      <c r="A213" s="32" t="s">
        <v>236</v>
      </c>
      <c r="B213" s="28" t="s">
        <v>14</v>
      </c>
      <c r="C213" s="28" t="s">
        <v>9</v>
      </c>
      <c r="D213" s="28" t="s">
        <v>111</v>
      </c>
      <c r="E213" s="28"/>
      <c r="F213" s="63">
        <f>F214</f>
        <v>1513850</v>
      </c>
      <c r="G213" s="42"/>
      <c r="H213" s="82">
        <f>H214</f>
        <v>1513850</v>
      </c>
    </row>
    <row r="214" spans="1:8" s="39" customFormat="1" ht="51">
      <c r="A214" s="32" t="s">
        <v>156</v>
      </c>
      <c r="B214" s="28" t="s">
        <v>14</v>
      </c>
      <c r="C214" s="28" t="s">
        <v>9</v>
      </c>
      <c r="D214" s="28" t="s">
        <v>112</v>
      </c>
      <c r="E214" s="28"/>
      <c r="F214" s="63">
        <f>F215+F220+F223</f>
        <v>1513850</v>
      </c>
      <c r="G214" s="42"/>
      <c r="H214" s="82">
        <f>H215</f>
        <v>1513850</v>
      </c>
    </row>
    <row r="215" spans="1:8" s="39" customFormat="1" ht="38.25">
      <c r="A215" s="32" t="s">
        <v>171</v>
      </c>
      <c r="B215" s="28" t="s">
        <v>14</v>
      </c>
      <c r="C215" s="28" t="s">
        <v>9</v>
      </c>
      <c r="D215" s="28" t="s">
        <v>260</v>
      </c>
      <c r="E215" s="28"/>
      <c r="F215" s="63">
        <f>F216+F218</f>
        <v>1513850</v>
      </c>
      <c r="G215" s="42"/>
      <c r="H215" s="82">
        <f>H217+H219</f>
        <v>1513850</v>
      </c>
    </row>
    <row r="216" spans="1:8" s="39" customFormat="1" ht="38.25">
      <c r="A216" s="32" t="s">
        <v>261</v>
      </c>
      <c r="B216" s="28" t="s">
        <v>14</v>
      </c>
      <c r="C216" s="28" t="s">
        <v>9</v>
      </c>
      <c r="D216" s="28" t="s">
        <v>262</v>
      </c>
      <c r="E216" s="28"/>
      <c r="F216" s="63">
        <f>F217</f>
        <v>463850</v>
      </c>
      <c r="G216" s="42"/>
      <c r="H216" s="82">
        <v>463850</v>
      </c>
    </row>
    <row r="217" spans="1:8" s="39" customFormat="1" ht="25.5">
      <c r="A217" s="32" t="s">
        <v>98</v>
      </c>
      <c r="B217" s="28" t="s">
        <v>14</v>
      </c>
      <c r="C217" s="28" t="s">
        <v>9</v>
      </c>
      <c r="D217" s="28" t="s">
        <v>262</v>
      </c>
      <c r="E217" s="28" t="s">
        <v>8</v>
      </c>
      <c r="F217" s="63">
        <f>500000-200000+100000-58300+92150+30000</f>
        <v>463850</v>
      </c>
      <c r="G217" s="42"/>
      <c r="H217" s="82">
        <v>463850</v>
      </c>
    </row>
    <row r="218" spans="1:8" s="39" customFormat="1" ht="38.25">
      <c r="A218" s="32" t="s">
        <v>261</v>
      </c>
      <c r="B218" s="28" t="s">
        <v>14</v>
      </c>
      <c r="C218" s="28" t="s">
        <v>9</v>
      </c>
      <c r="D218" s="28" t="s">
        <v>262</v>
      </c>
      <c r="E218" s="28"/>
      <c r="F218" s="63">
        <f>F219</f>
        <v>1050000</v>
      </c>
      <c r="G218" s="42"/>
      <c r="H218" s="82">
        <v>1050000</v>
      </c>
    </row>
    <row r="219" spans="1:8" s="39" customFormat="1" ht="12.75">
      <c r="A219" s="43" t="s">
        <v>10</v>
      </c>
      <c r="B219" s="28" t="s">
        <v>14</v>
      </c>
      <c r="C219" s="28" t="s">
        <v>9</v>
      </c>
      <c r="D219" s="28" t="s">
        <v>262</v>
      </c>
      <c r="E219" s="50" t="s">
        <v>11</v>
      </c>
      <c r="F219" s="71">
        <f>500000+300000+250000</f>
        <v>1050000</v>
      </c>
      <c r="G219" s="42"/>
      <c r="H219" s="81">
        <v>1050000</v>
      </c>
    </row>
    <row r="220" spans="1:8" s="39" customFormat="1" ht="38.25" hidden="1">
      <c r="A220" s="43" t="s">
        <v>158</v>
      </c>
      <c r="B220" s="28" t="s">
        <v>14</v>
      </c>
      <c r="C220" s="28" t="s">
        <v>9</v>
      </c>
      <c r="D220" s="28" t="s">
        <v>237</v>
      </c>
      <c r="E220" s="50"/>
      <c r="F220" s="71">
        <f>F221</f>
        <v>0</v>
      </c>
      <c r="G220" s="42"/>
      <c r="H220" s="81"/>
    </row>
    <row r="221" spans="1:8" s="39" customFormat="1" ht="38.25" hidden="1">
      <c r="A221" s="43" t="s">
        <v>172</v>
      </c>
      <c r="B221" s="28" t="s">
        <v>14</v>
      </c>
      <c r="C221" s="28" t="s">
        <v>9</v>
      </c>
      <c r="D221" s="28" t="s">
        <v>301</v>
      </c>
      <c r="E221" s="50"/>
      <c r="F221" s="71">
        <f>F222</f>
        <v>0</v>
      </c>
      <c r="G221" s="42"/>
      <c r="H221" s="81"/>
    </row>
    <row r="222" spans="1:8" s="39" customFormat="1" ht="25.5" hidden="1">
      <c r="A222" s="32" t="s">
        <v>98</v>
      </c>
      <c r="B222" s="28" t="s">
        <v>14</v>
      </c>
      <c r="C222" s="28" t="s">
        <v>9</v>
      </c>
      <c r="D222" s="28" t="s">
        <v>301</v>
      </c>
      <c r="E222" s="50" t="s">
        <v>8</v>
      </c>
      <c r="F222" s="71">
        <f>74800+25200-100000</f>
        <v>0</v>
      </c>
      <c r="G222" s="42"/>
      <c r="H222" s="81"/>
    </row>
    <row r="223" spans="1:8" s="39" customFormat="1" ht="38.25" hidden="1">
      <c r="A223" s="43" t="s">
        <v>174</v>
      </c>
      <c r="B223" s="28" t="s">
        <v>14</v>
      </c>
      <c r="C223" s="28" t="s">
        <v>9</v>
      </c>
      <c r="D223" s="28" t="s">
        <v>302</v>
      </c>
      <c r="E223" s="50"/>
      <c r="F223" s="71">
        <f>F224</f>
        <v>0</v>
      </c>
      <c r="G223" s="42"/>
      <c r="H223" s="81"/>
    </row>
    <row r="224" spans="1:8" s="39" customFormat="1" ht="19.5" hidden="1" customHeight="1">
      <c r="A224" s="49" t="s">
        <v>173</v>
      </c>
      <c r="B224" s="28" t="s">
        <v>14</v>
      </c>
      <c r="C224" s="28" t="s">
        <v>9</v>
      </c>
      <c r="D224" s="28" t="s">
        <v>303</v>
      </c>
      <c r="E224" s="50"/>
      <c r="F224" s="71">
        <f>F225</f>
        <v>0</v>
      </c>
      <c r="G224" s="42"/>
      <c r="H224" s="81"/>
    </row>
    <row r="225" spans="1:8" s="39" customFormat="1" ht="25.5" hidden="1">
      <c r="A225" s="32" t="s">
        <v>98</v>
      </c>
      <c r="B225" s="28" t="s">
        <v>14</v>
      </c>
      <c r="C225" s="28" t="s">
        <v>9</v>
      </c>
      <c r="D225" s="28" t="s">
        <v>303</v>
      </c>
      <c r="E225" s="50" t="s">
        <v>8</v>
      </c>
      <c r="F225" s="71">
        <v>0</v>
      </c>
      <c r="G225" s="42"/>
      <c r="H225" s="81"/>
    </row>
    <row r="226" spans="1:8" s="39" customFormat="1" ht="42.75" customHeight="1">
      <c r="A226" s="32" t="s">
        <v>333</v>
      </c>
      <c r="B226" s="28" t="s">
        <v>14</v>
      </c>
      <c r="C226" s="28" t="s">
        <v>9</v>
      </c>
      <c r="D226" s="28" t="s">
        <v>334</v>
      </c>
      <c r="E226" s="50"/>
      <c r="F226" s="71">
        <f>F227</f>
        <v>8173366</v>
      </c>
      <c r="G226" s="42"/>
      <c r="H226" s="81">
        <f>H227</f>
        <v>8162743</v>
      </c>
    </row>
    <row r="227" spans="1:8" s="39" customFormat="1" ht="39" customHeight="1">
      <c r="A227" s="32" t="s">
        <v>335</v>
      </c>
      <c r="B227" s="28" t="s">
        <v>14</v>
      </c>
      <c r="C227" s="28" t="s">
        <v>9</v>
      </c>
      <c r="D227" s="28" t="s">
        <v>336</v>
      </c>
      <c r="E227" s="50"/>
      <c r="F227" s="71">
        <f>F228+F235</f>
        <v>8173366</v>
      </c>
      <c r="G227" s="42"/>
      <c r="H227" s="81">
        <f>H228+H235</f>
        <v>8162743</v>
      </c>
    </row>
    <row r="228" spans="1:8" s="39" customFormat="1" ht="24" customHeight="1">
      <c r="A228" s="32" t="s">
        <v>337</v>
      </c>
      <c r="B228" s="28" t="s">
        <v>14</v>
      </c>
      <c r="C228" s="28" t="s">
        <v>9</v>
      </c>
      <c r="D228" s="28" t="s">
        <v>338</v>
      </c>
      <c r="E228" s="50"/>
      <c r="F228" s="71">
        <f>F230+F232+F234</f>
        <v>655342</v>
      </c>
      <c r="G228" s="42"/>
      <c r="H228" s="81">
        <f>H230+H232+H234</f>
        <v>644719</v>
      </c>
    </row>
    <row r="229" spans="1:8" s="39" customFormat="1" ht="24" customHeight="1">
      <c r="A229" s="32" t="s">
        <v>341</v>
      </c>
      <c r="B229" s="28" t="s">
        <v>14</v>
      </c>
      <c r="C229" s="28" t="s">
        <v>9</v>
      </c>
      <c r="D229" s="28" t="s">
        <v>339</v>
      </c>
      <c r="E229" s="50"/>
      <c r="F229" s="71">
        <f>F230</f>
        <v>500000</v>
      </c>
      <c r="G229" s="42"/>
      <c r="H229" s="81">
        <f>H230</f>
        <v>500000</v>
      </c>
    </row>
    <row r="230" spans="1:8" s="39" customFormat="1" ht="24" customHeight="1">
      <c r="A230" s="32" t="s">
        <v>98</v>
      </c>
      <c r="B230" s="28" t="s">
        <v>14</v>
      </c>
      <c r="C230" s="28" t="s">
        <v>9</v>
      </c>
      <c r="D230" s="28" t="s">
        <v>339</v>
      </c>
      <c r="E230" s="50" t="s">
        <v>8</v>
      </c>
      <c r="F230" s="71">
        <v>500000</v>
      </c>
      <c r="G230" s="42"/>
      <c r="H230" s="81">
        <f>F230</f>
        <v>500000</v>
      </c>
    </row>
    <row r="231" spans="1:8" s="39" customFormat="1" ht="24" customHeight="1">
      <c r="A231" s="32" t="s">
        <v>340</v>
      </c>
      <c r="B231" s="28" t="s">
        <v>14</v>
      </c>
      <c r="C231" s="28" t="s">
        <v>9</v>
      </c>
      <c r="D231" s="28" t="s">
        <v>358</v>
      </c>
      <c r="E231" s="50"/>
      <c r="F231" s="71">
        <f>F232</f>
        <v>55200</v>
      </c>
      <c r="G231" s="42"/>
      <c r="H231" s="81">
        <f>H232</f>
        <v>55200</v>
      </c>
    </row>
    <row r="232" spans="1:8" s="39" customFormat="1" ht="24" customHeight="1">
      <c r="A232" s="32" t="s">
        <v>98</v>
      </c>
      <c r="B232" s="28" t="s">
        <v>14</v>
      </c>
      <c r="C232" s="28" t="s">
        <v>9</v>
      </c>
      <c r="D232" s="28" t="s">
        <v>358</v>
      </c>
      <c r="E232" s="50" t="s">
        <v>8</v>
      </c>
      <c r="F232" s="71">
        <v>55200</v>
      </c>
      <c r="G232" s="42"/>
      <c r="H232" s="81">
        <f>F232</f>
        <v>55200</v>
      </c>
    </row>
    <row r="233" spans="1:8" s="39" customFormat="1" ht="38.25" customHeight="1">
      <c r="A233" s="32" t="s">
        <v>261</v>
      </c>
      <c r="B233" s="28" t="s">
        <v>14</v>
      </c>
      <c r="C233" s="28" t="s">
        <v>9</v>
      </c>
      <c r="D233" s="28" t="s">
        <v>342</v>
      </c>
      <c r="E233" s="50"/>
      <c r="F233" s="71">
        <f>F234</f>
        <v>100142</v>
      </c>
      <c r="G233" s="42"/>
      <c r="H233" s="81">
        <f>H234</f>
        <v>89519</v>
      </c>
    </row>
    <row r="234" spans="1:8" s="39" customFormat="1" ht="24" customHeight="1">
      <c r="A234" s="32" t="s">
        <v>98</v>
      </c>
      <c r="B234" s="28" t="s">
        <v>14</v>
      </c>
      <c r="C234" s="28" t="s">
        <v>9</v>
      </c>
      <c r="D234" s="28" t="s">
        <v>342</v>
      </c>
      <c r="E234" s="50" t="s">
        <v>8</v>
      </c>
      <c r="F234" s="71">
        <f>190000-89858</f>
        <v>100142</v>
      </c>
      <c r="G234" s="42"/>
      <c r="H234" s="81">
        <v>89519</v>
      </c>
    </row>
    <row r="235" spans="1:8" s="39" customFormat="1" ht="39.75" customHeight="1">
      <c r="A235" s="32" t="s">
        <v>343</v>
      </c>
      <c r="B235" s="28" t="s">
        <v>14</v>
      </c>
      <c r="C235" s="28" t="s">
        <v>9</v>
      </c>
      <c r="D235" s="28" t="s">
        <v>344</v>
      </c>
      <c r="E235" s="50"/>
      <c r="F235" s="71">
        <f>F237+F239+F241</f>
        <v>7518024</v>
      </c>
      <c r="G235" s="42"/>
      <c r="H235" s="81">
        <f>H237+H239+H241</f>
        <v>7518024</v>
      </c>
    </row>
    <row r="236" spans="1:8" s="39" customFormat="1" ht="23.25" customHeight="1">
      <c r="A236" s="32" t="s">
        <v>341</v>
      </c>
      <c r="B236" s="28" t="s">
        <v>14</v>
      </c>
      <c r="C236" s="28" t="s">
        <v>9</v>
      </c>
      <c r="D236" s="28" t="s">
        <v>345</v>
      </c>
      <c r="E236" s="50"/>
      <c r="F236" s="71">
        <f>F237</f>
        <v>840920</v>
      </c>
      <c r="G236" s="42"/>
      <c r="H236" s="81">
        <f>H237</f>
        <v>840920</v>
      </c>
    </row>
    <row r="237" spans="1:8" s="39" customFormat="1" ht="23.25" customHeight="1">
      <c r="A237" s="32" t="s">
        <v>98</v>
      </c>
      <c r="B237" s="28" t="s">
        <v>14</v>
      </c>
      <c r="C237" s="28" t="s">
        <v>9</v>
      </c>
      <c r="D237" s="28" t="s">
        <v>345</v>
      </c>
      <c r="E237" s="50" t="s">
        <v>8</v>
      </c>
      <c r="F237" s="71">
        <v>840920</v>
      </c>
      <c r="G237" s="42"/>
      <c r="H237" s="81">
        <f>F237</f>
        <v>840920</v>
      </c>
    </row>
    <row r="238" spans="1:8" s="39" customFormat="1" ht="23.25" customHeight="1">
      <c r="A238" s="32" t="s">
        <v>346</v>
      </c>
      <c r="B238" s="28" t="s">
        <v>14</v>
      </c>
      <c r="C238" s="28" t="s">
        <v>9</v>
      </c>
      <c r="D238" s="28" t="s">
        <v>357</v>
      </c>
      <c r="E238" s="50"/>
      <c r="F238" s="71">
        <f>F239</f>
        <v>15375</v>
      </c>
      <c r="G238" s="42"/>
      <c r="H238" s="81">
        <f>H239</f>
        <v>15375</v>
      </c>
    </row>
    <row r="239" spans="1:8" s="39" customFormat="1" ht="23.25" customHeight="1">
      <c r="A239" s="32" t="s">
        <v>98</v>
      </c>
      <c r="B239" s="28" t="s">
        <v>14</v>
      </c>
      <c r="C239" s="28" t="s">
        <v>9</v>
      </c>
      <c r="D239" s="28" t="s">
        <v>357</v>
      </c>
      <c r="E239" s="50" t="s">
        <v>8</v>
      </c>
      <c r="F239" s="71">
        <v>15375</v>
      </c>
      <c r="G239" s="42"/>
      <c r="H239" s="81">
        <f>F239</f>
        <v>15375</v>
      </c>
    </row>
    <row r="240" spans="1:8" s="39" customFormat="1" ht="41.25" customHeight="1">
      <c r="A240" s="32" t="s">
        <v>261</v>
      </c>
      <c r="B240" s="28" t="s">
        <v>14</v>
      </c>
      <c r="C240" s="28" t="s">
        <v>9</v>
      </c>
      <c r="D240" s="28" t="s">
        <v>347</v>
      </c>
      <c r="E240" s="50"/>
      <c r="F240" s="71">
        <f>F241</f>
        <v>6661729</v>
      </c>
      <c r="G240" s="42"/>
      <c r="H240" s="81">
        <f>H241</f>
        <v>6661729</v>
      </c>
    </row>
    <row r="241" spans="1:10" s="39" customFormat="1" ht="23.25" customHeight="1">
      <c r="A241" s="32" t="s">
        <v>98</v>
      </c>
      <c r="B241" s="28" t="s">
        <v>14</v>
      </c>
      <c r="C241" s="28" t="s">
        <v>9</v>
      </c>
      <c r="D241" s="28" t="s">
        <v>347</v>
      </c>
      <c r="E241" s="50" t="s">
        <v>8</v>
      </c>
      <c r="F241" s="71">
        <f>5786929.28+900000-25200.28</f>
        <v>6661729</v>
      </c>
      <c r="G241" s="42"/>
      <c r="H241" s="81">
        <f>F241</f>
        <v>6661729</v>
      </c>
    </row>
    <row r="242" spans="1:10" s="39" customFormat="1" ht="25.5">
      <c r="A242" s="26" t="s">
        <v>62</v>
      </c>
      <c r="B242" s="27" t="s">
        <v>16</v>
      </c>
      <c r="C242" s="27"/>
      <c r="D242" s="27"/>
      <c r="E242" s="27"/>
      <c r="F242" s="64">
        <f>F243</f>
        <v>5103118.2</v>
      </c>
      <c r="G242" s="47"/>
      <c r="H242" s="81">
        <f>H243</f>
        <v>5099289.9799999995</v>
      </c>
    </row>
    <row r="243" spans="1:10" s="39" customFormat="1" ht="15" customHeight="1">
      <c r="A243" s="51" t="s">
        <v>300</v>
      </c>
      <c r="B243" s="30" t="s">
        <v>16</v>
      </c>
      <c r="C243" s="30" t="s">
        <v>16</v>
      </c>
      <c r="D243" s="30"/>
      <c r="E243" s="30"/>
      <c r="F243" s="68">
        <f>F244+F258</f>
        <v>5103118.2</v>
      </c>
      <c r="G243" s="52"/>
      <c r="H243" s="82">
        <f>H244+H258</f>
        <v>5099289.9799999995</v>
      </c>
    </row>
    <row r="244" spans="1:10" s="46" customFormat="1" ht="38.25">
      <c r="A244" s="53" t="s">
        <v>263</v>
      </c>
      <c r="B244" s="35" t="s">
        <v>16</v>
      </c>
      <c r="C244" s="35" t="s">
        <v>16</v>
      </c>
      <c r="D244" s="35" t="s">
        <v>264</v>
      </c>
      <c r="E244" s="35"/>
      <c r="F244" s="69">
        <f>F245</f>
        <v>3326118.2</v>
      </c>
      <c r="G244" s="54"/>
      <c r="H244" s="83">
        <f>H245</f>
        <v>3322302.9799999995</v>
      </c>
      <c r="I244" s="45"/>
      <c r="J244" s="45"/>
    </row>
    <row r="245" spans="1:10" s="46" customFormat="1" ht="63.75">
      <c r="A245" s="55" t="s">
        <v>176</v>
      </c>
      <c r="B245" s="35" t="s">
        <v>16</v>
      </c>
      <c r="C245" s="35" t="s">
        <v>16</v>
      </c>
      <c r="D245" s="35" t="s">
        <v>265</v>
      </c>
      <c r="E245" s="35"/>
      <c r="F245" s="69">
        <f>F249+F246</f>
        <v>3326118.2</v>
      </c>
      <c r="G245" s="54"/>
      <c r="H245" s="83">
        <f>H246+H249</f>
        <v>3322302.9799999995</v>
      </c>
      <c r="I245" s="45"/>
      <c r="J245" s="45"/>
    </row>
    <row r="246" spans="1:10" s="46" customFormat="1" ht="12.75">
      <c r="A246" s="55" t="s">
        <v>322</v>
      </c>
      <c r="B246" s="35" t="s">
        <v>16</v>
      </c>
      <c r="C246" s="35" t="s">
        <v>16</v>
      </c>
      <c r="D246" s="35" t="s">
        <v>323</v>
      </c>
      <c r="E246" s="35"/>
      <c r="F246" s="69">
        <f>F247</f>
        <v>370000</v>
      </c>
      <c r="G246" s="54"/>
      <c r="H246" s="83">
        <v>368404.8</v>
      </c>
      <c r="I246" s="45"/>
      <c r="J246" s="45"/>
    </row>
    <row r="247" spans="1:10" s="46" customFormat="1" ht="12.75">
      <c r="A247" s="55" t="s">
        <v>177</v>
      </c>
      <c r="B247" s="35" t="s">
        <v>16</v>
      </c>
      <c r="C247" s="35" t="s">
        <v>16</v>
      </c>
      <c r="D247" s="35" t="s">
        <v>324</v>
      </c>
      <c r="E247" s="35"/>
      <c r="F247" s="69">
        <f>F248</f>
        <v>370000</v>
      </c>
      <c r="G247" s="54"/>
      <c r="H247" s="83">
        <v>368404.8</v>
      </c>
      <c r="I247" s="45"/>
      <c r="J247" s="45"/>
    </row>
    <row r="248" spans="1:10" s="46" customFormat="1" ht="25.5">
      <c r="A248" s="55" t="s">
        <v>98</v>
      </c>
      <c r="B248" s="35" t="s">
        <v>16</v>
      </c>
      <c r="C248" s="35" t="s">
        <v>16</v>
      </c>
      <c r="D248" s="35" t="s">
        <v>324</v>
      </c>
      <c r="E248" s="35" t="s">
        <v>8</v>
      </c>
      <c r="F248" s="69">
        <f>360000+10000</f>
        <v>370000</v>
      </c>
      <c r="G248" s="54"/>
      <c r="H248" s="83">
        <v>368404.8</v>
      </c>
      <c r="I248" s="45"/>
      <c r="J248" s="45"/>
    </row>
    <row r="249" spans="1:10" s="46" customFormat="1" ht="30" customHeight="1">
      <c r="A249" s="34" t="s">
        <v>178</v>
      </c>
      <c r="B249" s="35" t="s">
        <v>16</v>
      </c>
      <c r="C249" s="35" t="s">
        <v>16</v>
      </c>
      <c r="D249" s="35" t="s">
        <v>266</v>
      </c>
      <c r="E249" s="35"/>
      <c r="F249" s="69">
        <f>F251+F253+F255+F257</f>
        <v>2956118.2</v>
      </c>
      <c r="G249" s="54"/>
      <c r="H249" s="80">
        <f>H251+H253+H255+H257</f>
        <v>2953898.1799999997</v>
      </c>
      <c r="I249" s="45"/>
      <c r="J249" s="45"/>
    </row>
    <row r="250" spans="1:10" s="46" customFormat="1" ht="30" customHeight="1">
      <c r="A250" s="34" t="s">
        <v>268</v>
      </c>
      <c r="B250" s="35" t="s">
        <v>16</v>
      </c>
      <c r="C250" s="35" t="s">
        <v>16</v>
      </c>
      <c r="D250" s="35" t="s">
        <v>267</v>
      </c>
      <c r="E250" s="35"/>
      <c r="F250" s="69">
        <f>F251</f>
        <v>499000</v>
      </c>
      <c r="G250" s="54"/>
      <c r="H250" s="80">
        <v>496779.98</v>
      </c>
      <c r="I250" s="45"/>
      <c r="J250" s="45"/>
    </row>
    <row r="251" spans="1:10" s="46" customFormat="1" ht="30" customHeight="1">
      <c r="A251" s="32" t="s">
        <v>98</v>
      </c>
      <c r="B251" s="35" t="s">
        <v>16</v>
      </c>
      <c r="C251" s="35" t="s">
        <v>16</v>
      </c>
      <c r="D251" s="35" t="s">
        <v>267</v>
      </c>
      <c r="E251" s="35" t="s">
        <v>8</v>
      </c>
      <c r="F251" s="69">
        <f>439000-10000+60000+10000-50000+50000</f>
        <v>499000</v>
      </c>
      <c r="G251" s="54"/>
      <c r="H251" s="80">
        <v>496779.98</v>
      </c>
      <c r="I251" s="45"/>
      <c r="J251" s="45"/>
    </row>
    <row r="252" spans="1:10" s="46" customFormat="1" ht="19.5" customHeight="1">
      <c r="A252" s="32" t="s">
        <v>177</v>
      </c>
      <c r="B252" s="35" t="s">
        <v>16</v>
      </c>
      <c r="C252" s="35" t="s">
        <v>16</v>
      </c>
      <c r="D252" s="35" t="s">
        <v>325</v>
      </c>
      <c r="E252" s="35"/>
      <c r="F252" s="69">
        <f>F253</f>
        <v>690104.2</v>
      </c>
      <c r="G252" s="54"/>
      <c r="H252" s="80">
        <v>690104.2</v>
      </c>
      <c r="I252" s="45"/>
      <c r="J252" s="45"/>
    </row>
    <row r="253" spans="1:10" s="46" customFormat="1" ht="30" customHeight="1">
      <c r="A253" s="32" t="s">
        <v>98</v>
      </c>
      <c r="B253" s="35" t="s">
        <v>16</v>
      </c>
      <c r="C253" s="35" t="s">
        <v>16</v>
      </c>
      <c r="D253" s="35" t="s">
        <v>325</v>
      </c>
      <c r="E253" s="35" t="s">
        <v>8</v>
      </c>
      <c r="F253" s="69">
        <f>600000+40000-49405-100+130000-30000-390.8</f>
        <v>690104.2</v>
      </c>
      <c r="G253" s="54"/>
      <c r="H253" s="80">
        <v>690104.2</v>
      </c>
      <c r="I253" s="45"/>
      <c r="J253" s="45"/>
    </row>
    <row r="254" spans="1:10" s="46" customFormat="1" ht="30" customHeight="1">
      <c r="A254" s="32" t="s">
        <v>327</v>
      </c>
      <c r="B254" s="35" t="s">
        <v>16</v>
      </c>
      <c r="C254" s="35" t="s">
        <v>16</v>
      </c>
      <c r="D254" s="35" t="s">
        <v>326</v>
      </c>
      <c r="E254" s="35"/>
      <c r="F254" s="69">
        <f>F255</f>
        <v>1193939</v>
      </c>
      <c r="G254" s="54"/>
      <c r="H254" s="80">
        <v>1193939</v>
      </c>
      <c r="I254" s="45"/>
      <c r="J254" s="45"/>
    </row>
    <row r="255" spans="1:10" s="46" customFormat="1" ht="30" customHeight="1">
      <c r="A255" s="32" t="s">
        <v>98</v>
      </c>
      <c r="B255" s="35" t="s">
        <v>16</v>
      </c>
      <c r="C255" s="35" t="s">
        <v>16</v>
      </c>
      <c r="D255" s="35" t="s">
        <v>326</v>
      </c>
      <c r="E255" s="35" t="s">
        <v>8</v>
      </c>
      <c r="F255" s="69">
        <f>250000+175000+500000+5000+741000-477061</f>
        <v>1193939</v>
      </c>
      <c r="G255" s="54"/>
      <c r="H255" s="80">
        <v>1193939</v>
      </c>
      <c r="I255" s="45"/>
      <c r="J255" s="45"/>
    </row>
    <row r="256" spans="1:10" s="46" customFormat="1" ht="30" customHeight="1">
      <c r="A256" s="32" t="s">
        <v>352</v>
      </c>
      <c r="B256" s="35" t="s">
        <v>16</v>
      </c>
      <c r="C256" s="35" t="s">
        <v>16</v>
      </c>
      <c r="D256" s="35" t="s">
        <v>351</v>
      </c>
      <c r="E256" s="35"/>
      <c r="F256" s="69">
        <f>F257</f>
        <v>573075</v>
      </c>
      <c r="G256" s="54"/>
      <c r="H256" s="80">
        <v>573075</v>
      </c>
      <c r="I256" s="45"/>
      <c r="J256" s="45"/>
    </row>
    <row r="257" spans="1:10" s="46" customFormat="1" ht="30" customHeight="1">
      <c r="A257" s="32" t="s">
        <v>98</v>
      </c>
      <c r="B257" s="35" t="s">
        <v>16</v>
      </c>
      <c r="C257" s="35" t="s">
        <v>16</v>
      </c>
      <c r="D257" s="35" t="s">
        <v>351</v>
      </c>
      <c r="E257" s="35" t="s">
        <v>8</v>
      </c>
      <c r="F257" s="69">
        <v>573075</v>
      </c>
      <c r="G257" s="54"/>
      <c r="H257" s="80">
        <v>573075</v>
      </c>
      <c r="I257" s="45"/>
      <c r="J257" s="45"/>
    </row>
    <row r="258" spans="1:10" s="46" customFormat="1" ht="54.75" customHeight="1">
      <c r="A258" s="32" t="s">
        <v>269</v>
      </c>
      <c r="B258" s="35" t="s">
        <v>16</v>
      </c>
      <c r="C258" s="35" t="s">
        <v>16</v>
      </c>
      <c r="D258" s="35" t="s">
        <v>270</v>
      </c>
      <c r="E258" s="35"/>
      <c r="F258" s="69">
        <f>F261</f>
        <v>1777000</v>
      </c>
      <c r="G258" s="54"/>
      <c r="H258" s="80">
        <v>1776987</v>
      </c>
      <c r="I258" s="45"/>
      <c r="J258" s="45"/>
    </row>
    <row r="259" spans="1:10" s="46" customFormat="1" ht="41.25" hidden="1" customHeight="1">
      <c r="A259" s="32" t="s">
        <v>278</v>
      </c>
      <c r="B259" s="35" t="s">
        <v>16</v>
      </c>
      <c r="C259" s="35" t="s">
        <v>16</v>
      </c>
      <c r="D259" s="35" t="s">
        <v>279</v>
      </c>
      <c r="E259" s="35"/>
      <c r="F259" s="69">
        <f>F260</f>
        <v>0</v>
      </c>
      <c r="G259" s="54"/>
      <c r="H259" s="80"/>
      <c r="I259" s="45"/>
      <c r="J259" s="45"/>
    </row>
    <row r="260" spans="1:10" s="46" customFormat="1" ht="37.5" hidden="1" customHeight="1">
      <c r="A260" s="32" t="s">
        <v>98</v>
      </c>
      <c r="B260" s="35" t="s">
        <v>16</v>
      </c>
      <c r="C260" s="35" t="s">
        <v>16</v>
      </c>
      <c r="D260" s="35" t="s">
        <v>279</v>
      </c>
      <c r="E260" s="35" t="s">
        <v>8</v>
      </c>
      <c r="F260" s="69">
        <v>0</v>
      </c>
      <c r="G260" s="54"/>
      <c r="H260" s="80"/>
      <c r="I260" s="45"/>
      <c r="J260" s="45"/>
    </row>
    <row r="261" spans="1:10" s="46" customFormat="1" ht="30" customHeight="1">
      <c r="A261" s="32" t="s">
        <v>179</v>
      </c>
      <c r="B261" s="35" t="s">
        <v>16</v>
      </c>
      <c r="C261" s="35" t="s">
        <v>16</v>
      </c>
      <c r="D261" s="35" t="s">
        <v>271</v>
      </c>
      <c r="E261" s="35"/>
      <c r="F261" s="69">
        <f>F262+F267</f>
        <v>1777000</v>
      </c>
      <c r="G261" s="54"/>
      <c r="H261" s="80">
        <v>1776987</v>
      </c>
      <c r="I261" s="45"/>
      <c r="J261" s="45"/>
    </row>
    <row r="262" spans="1:10" s="46" customFormat="1" ht="30" customHeight="1">
      <c r="A262" s="32" t="s">
        <v>272</v>
      </c>
      <c r="B262" s="35" t="s">
        <v>16</v>
      </c>
      <c r="C262" s="35" t="s">
        <v>16</v>
      </c>
      <c r="D262" s="35" t="s">
        <v>273</v>
      </c>
      <c r="E262" s="35"/>
      <c r="F262" s="69">
        <f>F263+F265</f>
        <v>1777000</v>
      </c>
      <c r="G262" s="54"/>
      <c r="H262" s="80">
        <v>1776987</v>
      </c>
      <c r="I262" s="45"/>
      <c r="J262" s="45"/>
    </row>
    <row r="263" spans="1:10" s="46" customFormat="1" ht="30" hidden="1" customHeight="1">
      <c r="A263" s="32" t="s">
        <v>268</v>
      </c>
      <c r="B263" s="35" t="s">
        <v>16</v>
      </c>
      <c r="C263" s="35" t="s">
        <v>16</v>
      </c>
      <c r="D263" s="35" t="s">
        <v>275</v>
      </c>
      <c r="E263" s="35"/>
      <c r="F263" s="69">
        <f>F264</f>
        <v>0</v>
      </c>
      <c r="G263" s="54"/>
      <c r="H263" s="80"/>
      <c r="I263" s="45"/>
      <c r="J263" s="45"/>
    </row>
    <row r="264" spans="1:10" s="46" customFormat="1" ht="30" hidden="1" customHeight="1">
      <c r="A264" s="32" t="s">
        <v>98</v>
      </c>
      <c r="B264" s="35" t="s">
        <v>16</v>
      </c>
      <c r="C264" s="35" t="s">
        <v>16</v>
      </c>
      <c r="D264" s="35" t="s">
        <v>275</v>
      </c>
      <c r="E264" s="35" t="s">
        <v>8</v>
      </c>
      <c r="F264" s="69"/>
      <c r="G264" s="54"/>
      <c r="H264" s="80"/>
      <c r="I264" s="45"/>
      <c r="J264" s="45"/>
    </row>
    <row r="265" spans="1:10" s="46" customFormat="1" ht="41.25" customHeight="1">
      <c r="A265" s="32" t="s">
        <v>274</v>
      </c>
      <c r="B265" s="35" t="s">
        <v>16</v>
      </c>
      <c r="C265" s="35" t="s">
        <v>16</v>
      </c>
      <c r="D265" s="35" t="s">
        <v>276</v>
      </c>
      <c r="E265" s="35"/>
      <c r="F265" s="69">
        <f>F266</f>
        <v>1777000</v>
      </c>
      <c r="G265" s="54"/>
      <c r="H265" s="80">
        <v>1776987</v>
      </c>
      <c r="I265" s="45"/>
      <c r="J265" s="45"/>
    </row>
    <row r="266" spans="1:10" s="46" customFormat="1" ht="30" customHeight="1">
      <c r="A266" s="32" t="s">
        <v>98</v>
      </c>
      <c r="B266" s="35" t="s">
        <v>16</v>
      </c>
      <c r="C266" s="35" t="s">
        <v>16</v>
      </c>
      <c r="D266" s="35" t="s">
        <v>276</v>
      </c>
      <c r="E266" s="35" t="s">
        <v>8</v>
      </c>
      <c r="F266" s="69">
        <f>1065000-150000+50000+800000+12000</f>
        <v>1777000</v>
      </c>
      <c r="G266" s="54"/>
      <c r="H266" s="80">
        <v>1776987</v>
      </c>
      <c r="I266" s="45"/>
      <c r="J266" s="45"/>
    </row>
    <row r="267" spans="1:10" s="46" customFormat="1" ht="38.25" hidden="1" customHeight="1">
      <c r="A267" s="32" t="s">
        <v>180</v>
      </c>
      <c r="B267" s="35" t="s">
        <v>16</v>
      </c>
      <c r="C267" s="35" t="s">
        <v>16</v>
      </c>
      <c r="D267" s="35" t="s">
        <v>181</v>
      </c>
      <c r="E267" s="35"/>
      <c r="F267" s="69">
        <f>F268</f>
        <v>0</v>
      </c>
      <c r="G267" s="54"/>
      <c r="H267" s="80"/>
      <c r="I267" s="45"/>
      <c r="J267" s="45"/>
    </row>
    <row r="268" spans="1:10" s="46" customFormat="1" ht="30" hidden="1" customHeight="1">
      <c r="A268" s="32" t="s">
        <v>177</v>
      </c>
      <c r="B268" s="35" t="s">
        <v>16</v>
      </c>
      <c r="C268" s="35" t="s">
        <v>16</v>
      </c>
      <c r="D268" s="35" t="s">
        <v>182</v>
      </c>
      <c r="E268" s="35"/>
      <c r="F268" s="69">
        <f>F269</f>
        <v>0</v>
      </c>
      <c r="G268" s="54"/>
      <c r="H268" s="80"/>
      <c r="I268" s="45"/>
      <c r="J268" s="45"/>
    </row>
    <row r="269" spans="1:10" s="46" customFormat="1" ht="30" hidden="1" customHeight="1">
      <c r="A269" s="32" t="s">
        <v>98</v>
      </c>
      <c r="B269" s="35" t="s">
        <v>16</v>
      </c>
      <c r="C269" s="35" t="s">
        <v>16</v>
      </c>
      <c r="D269" s="35" t="s">
        <v>182</v>
      </c>
      <c r="E269" s="35" t="s">
        <v>8</v>
      </c>
      <c r="F269" s="69">
        <v>0</v>
      </c>
      <c r="G269" s="54"/>
      <c r="H269" s="80"/>
      <c r="I269" s="45"/>
      <c r="J269" s="45"/>
    </row>
    <row r="270" spans="1:10" s="46" customFormat="1" ht="12.75">
      <c r="A270" s="51" t="s">
        <v>63</v>
      </c>
      <c r="B270" s="30" t="s">
        <v>28</v>
      </c>
      <c r="C270" s="30"/>
      <c r="D270" s="30"/>
      <c r="E270" s="30"/>
      <c r="F270" s="68">
        <f>F271</f>
        <v>11632258.360000001</v>
      </c>
      <c r="G270" s="38"/>
      <c r="H270" s="80">
        <f>H271</f>
        <v>11117476.35</v>
      </c>
      <c r="I270" s="45"/>
      <c r="J270" s="45"/>
    </row>
    <row r="271" spans="1:10" s="46" customFormat="1" ht="12.75">
      <c r="A271" s="26" t="s">
        <v>36</v>
      </c>
      <c r="B271" s="27" t="s">
        <v>28</v>
      </c>
      <c r="C271" s="27" t="s">
        <v>13</v>
      </c>
      <c r="D271" s="27"/>
      <c r="E271" s="27"/>
      <c r="F271" s="64">
        <f>F272</f>
        <v>11632258.360000001</v>
      </c>
      <c r="G271" s="38"/>
      <c r="H271" s="83">
        <f>H272</f>
        <v>11117476.35</v>
      </c>
      <c r="I271" s="45"/>
      <c r="J271" s="45"/>
    </row>
    <row r="272" spans="1:10" s="39" customFormat="1" ht="51">
      <c r="A272" s="56" t="s">
        <v>280</v>
      </c>
      <c r="B272" s="28" t="s">
        <v>28</v>
      </c>
      <c r="C272" s="28" t="s">
        <v>13</v>
      </c>
      <c r="D272" s="28" t="s">
        <v>306</v>
      </c>
      <c r="E272" s="27"/>
      <c r="F272" s="63">
        <f>F273</f>
        <v>11632258.360000001</v>
      </c>
      <c r="G272" s="36"/>
      <c r="H272" s="83">
        <f>H273</f>
        <v>11117476.35</v>
      </c>
    </row>
    <row r="273" spans="1:8" s="39" customFormat="1" ht="38.25">
      <c r="A273" s="56" t="s">
        <v>183</v>
      </c>
      <c r="B273" s="28" t="s">
        <v>28</v>
      </c>
      <c r="C273" s="28" t="s">
        <v>13</v>
      </c>
      <c r="D273" s="28" t="s">
        <v>305</v>
      </c>
      <c r="E273" s="27"/>
      <c r="F273" s="63">
        <f>F274</f>
        <v>11632258.360000001</v>
      </c>
      <c r="G273" s="36"/>
      <c r="H273" s="83">
        <f>H274</f>
        <v>11117476.35</v>
      </c>
    </row>
    <row r="274" spans="1:8" s="39" customFormat="1" ht="38.25">
      <c r="A274" s="56" t="s">
        <v>277</v>
      </c>
      <c r="B274" s="28" t="s">
        <v>28</v>
      </c>
      <c r="C274" s="28" t="s">
        <v>13</v>
      </c>
      <c r="D274" s="28" t="s">
        <v>304</v>
      </c>
      <c r="E274" s="27"/>
      <c r="F274" s="63">
        <f>F275+F277</f>
        <v>11632258.360000001</v>
      </c>
      <c r="G274" s="36"/>
      <c r="H274" s="83">
        <f>H276+H278</f>
        <v>11117476.35</v>
      </c>
    </row>
    <row r="275" spans="1:8" s="39" customFormat="1" ht="25.5">
      <c r="A275" s="56" t="s">
        <v>309</v>
      </c>
      <c r="B275" s="28" t="s">
        <v>28</v>
      </c>
      <c r="C275" s="28" t="s">
        <v>13</v>
      </c>
      <c r="D275" s="28" t="s">
        <v>312</v>
      </c>
      <c r="E275" s="27"/>
      <c r="F275" s="63">
        <f>F276</f>
        <v>10522371.860000001</v>
      </c>
      <c r="G275" s="36"/>
      <c r="H275" s="83">
        <v>10007589.85</v>
      </c>
    </row>
    <row r="276" spans="1:8" s="37" customFormat="1" ht="25.5">
      <c r="A276" s="32" t="s">
        <v>98</v>
      </c>
      <c r="B276" s="28" t="s">
        <v>28</v>
      </c>
      <c r="C276" s="28" t="s">
        <v>13</v>
      </c>
      <c r="D276" s="28" t="s">
        <v>312</v>
      </c>
      <c r="E276" s="35" t="s">
        <v>8</v>
      </c>
      <c r="F276" s="63">
        <f>1000000+4706063.85-1000000+13642+1732885.23+7000000+100000-500000+187408.92+70000+350000-1756093.2-120000-800000-400000-61534.94</f>
        <v>10522371.860000001</v>
      </c>
      <c r="G276" s="36"/>
      <c r="H276" s="81">
        <v>10007589.85</v>
      </c>
    </row>
    <row r="277" spans="1:8" s="37" customFormat="1" ht="12.75">
      <c r="A277" s="32" t="s">
        <v>314</v>
      </c>
      <c r="B277" s="28" t="s">
        <v>28</v>
      </c>
      <c r="C277" s="28" t="s">
        <v>13</v>
      </c>
      <c r="D277" s="28" t="s">
        <v>313</v>
      </c>
      <c r="E277" s="35"/>
      <c r="F277" s="63">
        <f>F278</f>
        <v>1109886.5</v>
      </c>
      <c r="G277" s="36"/>
      <c r="H277" s="81">
        <v>1109886.5</v>
      </c>
    </row>
    <row r="278" spans="1:8" s="37" customFormat="1" ht="25.5">
      <c r="A278" s="32" t="s">
        <v>98</v>
      </c>
      <c r="B278" s="28" t="s">
        <v>28</v>
      </c>
      <c r="C278" s="28" t="s">
        <v>13</v>
      </c>
      <c r="D278" s="28" t="s">
        <v>313</v>
      </c>
      <c r="E278" s="35" t="s">
        <v>8</v>
      </c>
      <c r="F278" s="63">
        <f>1000000+130000-90000+90000-20000-113.5</f>
        <v>1109886.5</v>
      </c>
      <c r="G278" s="36"/>
      <c r="H278" s="81">
        <v>1109886.5</v>
      </c>
    </row>
    <row r="279" spans="1:8">
      <c r="A279" s="8" t="s">
        <v>37</v>
      </c>
      <c r="B279" s="5" t="s">
        <v>24</v>
      </c>
      <c r="C279" s="5"/>
      <c r="D279" s="5"/>
      <c r="E279" s="5"/>
      <c r="F279" s="72">
        <f>F280</f>
        <v>240000</v>
      </c>
      <c r="G279" s="15"/>
      <c r="H279" s="76">
        <v>231299.64</v>
      </c>
    </row>
    <row r="280" spans="1:8" s="37" customFormat="1" ht="12.75">
      <c r="A280" s="57" t="s">
        <v>38</v>
      </c>
      <c r="B280" s="30" t="s">
        <v>24</v>
      </c>
      <c r="C280" s="30" t="s">
        <v>3</v>
      </c>
      <c r="D280" s="30"/>
      <c r="E280" s="30"/>
      <c r="F280" s="64">
        <f>F281</f>
        <v>240000</v>
      </c>
      <c r="G280" s="40"/>
      <c r="H280" s="81">
        <v>231299.64</v>
      </c>
    </row>
    <row r="281" spans="1:8" s="37" customFormat="1" ht="12.75">
      <c r="A281" s="58" t="s">
        <v>64</v>
      </c>
      <c r="B281" s="35" t="s">
        <v>24</v>
      </c>
      <c r="C281" s="35" t="s">
        <v>3</v>
      </c>
      <c r="D281" s="35" t="s">
        <v>125</v>
      </c>
      <c r="E281" s="35"/>
      <c r="F281" s="63">
        <f>F282</f>
        <v>240000</v>
      </c>
      <c r="G281" s="40"/>
      <c r="H281" s="81">
        <v>231299.64</v>
      </c>
    </row>
    <row r="282" spans="1:8" s="37" customFormat="1" ht="25.5">
      <c r="A282" s="58" t="s">
        <v>39</v>
      </c>
      <c r="B282" s="35" t="s">
        <v>24</v>
      </c>
      <c r="C282" s="35" t="s">
        <v>3</v>
      </c>
      <c r="D282" s="35" t="s">
        <v>184</v>
      </c>
      <c r="E282" s="35"/>
      <c r="F282" s="63">
        <f>F283</f>
        <v>240000</v>
      </c>
      <c r="G282" s="40"/>
      <c r="H282" s="81">
        <v>231299.64</v>
      </c>
    </row>
    <row r="283" spans="1:8" s="37" customFormat="1" ht="12.75">
      <c r="A283" s="58" t="s">
        <v>25</v>
      </c>
      <c r="B283" s="35" t="s">
        <v>24</v>
      </c>
      <c r="C283" s="35" t="s">
        <v>3</v>
      </c>
      <c r="D283" s="35" t="s">
        <v>184</v>
      </c>
      <c r="E283" s="35" t="s">
        <v>26</v>
      </c>
      <c r="F283" s="63">
        <v>240000</v>
      </c>
      <c r="G283" s="40"/>
      <c r="H283" s="81">
        <v>231299.64</v>
      </c>
    </row>
    <row r="284" spans="1:8" s="37" customFormat="1" ht="25.5">
      <c r="A284" s="24" t="s">
        <v>65</v>
      </c>
      <c r="B284" s="27" t="s">
        <v>18</v>
      </c>
      <c r="C284" s="27"/>
      <c r="D284" s="30"/>
      <c r="E284" s="27"/>
      <c r="F284" s="64">
        <f>F285</f>
        <v>468100</v>
      </c>
      <c r="G284" s="38"/>
      <c r="H284" s="81">
        <f>H285</f>
        <v>468100</v>
      </c>
    </row>
    <row r="285" spans="1:8" s="39" customFormat="1" ht="12.75">
      <c r="A285" s="24" t="s">
        <v>40</v>
      </c>
      <c r="B285" s="27" t="s">
        <v>18</v>
      </c>
      <c r="C285" s="27" t="s">
        <v>14</v>
      </c>
      <c r="D285" s="30"/>
      <c r="E285" s="27"/>
      <c r="F285" s="64">
        <f>F290+F293+F295+F299</f>
        <v>468100</v>
      </c>
      <c r="G285" s="38"/>
      <c r="H285" s="82">
        <f>H286</f>
        <v>468100</v>
      </c>
    </row>
    <row r="286" spans="1:8" s="39" customFormat="1" ht="51">
      <c r="A286" s="25" t="s">
        <v>281</v>
      </c>
      <c r="B286" s="28" t="s">
        <v>18</v>
      </c>
      <c r="C286" s="28" t="s">
        <v>14</v>
      </c>
      <c r="D286" s="35" t="s">
        <v>282</v>
      </c>
      <c r="E286" s="28"/>
      <c r="F286" s="63">
        <f>F287+F296</f>
        <v>468100</v>
      </c>
      <c r="G286" s="40"/>
      <c r="H286" s="82">
        <f>H287+H296</f>
        <v>468100</v>
      </c>
    </row>
    <row r="287" spans="1:8" s="39" customFormat="1" ht="38.25">
      <c r="A287" s="25" t="s">
        <v>283</v>
      </c>
      <c r="B287" s="28" t="s">
        <v>18</v>
      </c>
      <c r="C287" s="28" t="s">
        <v>14</v>
      </c>
      <c r="D287" s="35" t="s">
        <v>285</v>
      </c>
      <c r="E287" s="28"/>
      <c r="F287" s="63">
        <f>F288+F292</f>
        <v>338150</v>
      </c>
      <c r="G287" s="40"/>
      <c r="H287" s="82">
        <f>H290+H293</f>
        <v>338150</v>
      </c>
    </row>
    <row r="288" spans="1:8" s="39" customFormat="1" ht="25.5">
      <c r="A288" s="25" t="s">
        <v>284</v>
      </c>
      <c r="B288" s="28" t="s">
        <v>18</v>
      </c>
      <c r="C288" s="28" t="s">
        <v>14</v>
      </c>
      <c r="D288" s="35" t="s">
        <v>286</v>
      </c>
      <c r="E288" s="28"/>
      <c r="F288" s="63">
        <f>F289</f>
        <v>138150</v>
      </c>
      <c r="G288" s="40"/>
      <c r="H288" s="82">
        <v>138150</v>
      </c>
    </row>
    <row r="289" spans="1:8" s="39" customFormat="1" ht="12.75">
      <c r="A289" s="25" t="s">
        <v>173</v>
      </c>
      <c r="B289" s="28" t="s">
        <v>18</v>
      </c>
      <c r="C289" s="28" t="s">
        <v>14</v>
      </c>
      <c r="D289" s="35" t="s">
        <v>287</v>
      </c>
      <c r="E289" s="28"/>
      <c r="F289" s="63">
        <f>F290</f>
        <v>138150</v>
      </c>
      <c r="G289" s="40"/>
      <c r="H289" s="82">
        <v>138150</v>
      </c>
    </row>
    <row r="290" spans="1:8" s="37" customFormat="1" ht="25.5">
      <c r="A290" s="32" t="s">
        <v>98</v>
      </c>
      <c r="B290" s="28" t="s">
        <v>18</v>
      </c>
      <c r="C290" s="28" t="s">
        <v>14</v>
      </c>
      <c r="D290" s="35" t="s">
        <v>287</v>
      </c>
      <c r="E290" s="35" t="s">
        <v>8</v>
      </c>
      <c r="F290" s="63">
        <f>150000-11850</f>
        <v>138150</v>
      </c>
      <c r="G290" s="40"/>
      <c r="H290" s="81">
        <v>138150</v>
      </c>
    </row>
    <row r="291" spans="1:8" s="37" customFormat="1" ht="38.25">
      <c r="A291" s="32" t="s">
        <v>292</v>
      </c>
      <c r="B291" s="28" t="s">
        <v>18</v>
      </c>
      <c r="C291" s="28" t="s">
        <v>14</v>
      </c>
      <c r="D291" s="35" t="s">
        <v>289</v>
      </c>
      <c r="E291" s="35"/>
      <c r="F291" s="63">
        <f>F292+F294</f>
        <v>200000</v>
      </c>
      <c r="G291" s="40"/>
      <c r="H291" s="81">
        <v>200000</v>
      </c>
    </row>
    <row r="292" spans="1:8" s="37" customFormat="1" ht="76.5">
      <c r="A292" s="32" t="s">
        <v>256</v>
      </c>
      <c r="B292" s="28" t="s">
        <v>18</v>
      </c>
      <c r="C292" s="28" t="s">
        <v>14</v>
      </c>
      <c r="D292" s="35" t="s">
        <v>293</v>
      </c>
      <c r="E292" s="35"/>
      <c r="F292" s="63">
        <f>F293</f>
        <v>200000</v>
      </c>
      <c r="G292" s="40"/>
      <c r="H292" s="81">
        <v>200000</v>
      </c>
    </row>
    <row r="293" spans="1:8" s="37" customFormat="1" ht="25.5">
      <c r="A293" s="32" t="s">
        <v>98</v>
      </c>
      <c r="B293" s="28" t="s">
        <v>18</v>
      </c>
      <c r="C293" s="28" t="s">
        <v>14</v>
      </c>
      <c r="D293" s="35" t="s">
        <v>293</v>
      </c>
      <c r="E293" s="35" t="s">
        <v>8</v>
      </c>
      <c r="F293" s="63">
        <v>200000</v>
      </c>
      <c r="G293" s="40"/>
      <c r="H293" s="81">
        <v>200000</v>
      </c>
    </row>
    <row r="294" spans="1:8" s="37" customFormat="1" ht="12.75" hidden="1">
      <c r="A294" s="32" t="s">
        <v>173</v>
      </c>
      <c r="B294" s="28" t="s">
        <v>18</v>
      </c>
      <c r="C294" s="28" t="s">
        <v>14</v>
      </c>
      <c r="D294" s="35" t="s">
        <v>294</v>
      </c>
      <c r="E294" s="35"/>
      <c r="F294" s="63">
        <f>F295</f>
        <v>0</v>
      </c>
      <c r="G294" s="40"/>
      <c r="H294" s="81"/>
    </row>
    <row r="295" spans="1:8" s="37" customFormat="1" ht="25.5" hidden="1">
      <c r="A295" s="32" t="s">
        <v>98</v>
      </c>
      <c r="B295" s="28" t="s">
        <v>18</v>
      </c>
      <c r="C295" s="28" t="s">
        <v>14</v>
      </c>
      <c r="D295" s="35" t="s">
        <v>294</v>
      </c>
      <c r="E295" s="35" t="s">
        <v>8</v>
      </c>
      <c r="F295" s="63">
        <v>0</v>
      </c>
      <c r="G295" s="40"/>
      <c r="H295" s="81"/>
    </row>
    <row r="296" spans="1:8" s="37" customFormat="1" ht="12.75">
      <c r="A296" s="32" t="s">
        <v>185</v>
      </c>
      <c r="B296" s="28" t="s">
        <v>18</v>
      </c>
      <c r="C296" s="28" t="s">
        <v>14</v>
      </c>
      <c r="D296" s="35" t="s">
        <v>288</v>
      </c>
      <c r="E296" s="35"/>
      <c r="F296" s="63">
        <f>F297</f>
        <v>129950</v>
      </c>
      <c r="G296" s="40"/>
      <c r="H296" s="81">
        <v>129950</v>
      </c>
    </row>
    <row r="297" spans="1:8" s="37" customFormat="1" ht="25.5">
      <c r="A297" s="32" t="s">
        <v>186</v>
      </c>
      <c r="B297" s="28" t="s">
        <v>18</v>
      </c>
      <c r="C297" s="28" t="s">
        <v>14</v>
      </c>
      <c r="D297" s="35" t="s">
        <v>291</v>
      </c>
      <c r="E297" s="35"/>
      <c r="F297" s="63">
        <f>F298</f>
        <v>129950</v>
      </c>
      <c r="G297" s="40"/>
      <c r="H297" s="81">
        <v>129950</v>
      </c>
    </row>
    <row r="298" spans="1:8" s="37" customFormat="1" ht="12.75">
      <c r="A298" s="32" t="s">
        <v>187</v>
      </c>
      <c r="B298" s="28" t="s">
        <v>18</v>
      </c>
      <c r="C298" s="28" t="s">
        <v>14</v>
      </c>
      <c r="D298" s="35" t="s">
        <v>290</v>
      </c>
      <c r="E298" s="35"/>
      <c r="F298" s="63">
        <f>F299</f>
        <v>129950</v>
      </c>
      <c r="G298" s="40"/>
      <c r="H298" s="81">
        <v>129950</v>
      </c>
    </row>
    <row r="299" spans="1:8" s="37" customFormat="1" ht="25.5">
      <c r="A299" s="32" t="s">
        <v>98</v>
      </c>
      <c r="B299" s="28" t="s">
        <v>18</v>
      </c>
      <c r="C299" s="28" t="s">
        <v>14</v>
      </c>
      <c r="D299" s="35" t="s">
        <v>290</v>
      </c>
      <c r="E299" s="35" t="s">
        <v>8</v>
      </c>
      <c r="F299" s="63">
        <f>140000-10050</f>
        <v>129950</v>
      </c>
      <c r="G299" s="40"/>
      <c r="H299" s="81">
        <v>129950</v>
      </c>
    </row>
    <row r="300" spans="1:8" s="37" customFormat="1" ht="25.5">
      <c r="A300" s="26" t="s">
        <v>66</v>
      </c>
      <c r="B300" s="27" t="s">
        <v>32</v>
      </c>
      <c r="C300" s="30"/>
      <c r="D300" s="30"/>
      <c r="E300" s="30"/>
      <c r="F300" s="64">
        <f>F301+F307</f>
        <v>704400</v>
      </c>
      <c r="G300" s="59"/>
      <c r="H300" s="81">
        <f>H301+H307</f>
        <v>704250</v>
      </c>
    </row>
    <row r="301" spans="1:8" s="39" customFormat="1" ht="25.5">
      <c r="A301" s="26" t="s">
        <v>67</v>
      </c>
      <c r="B301" s="27" t="s">
        <v>32</v>
      </c>
      <c r="C301" s="30" t="s">
        <v>5</v>
      </c>
      <c r="D301" s="30"/>
      <c r="E301" s="30"/>
      <c r="F301" s="64">
        <f>F302</f>
        <v>656400</v>
      </c>
      <c r="G301" s="59"/>
      <c r="H301" s="82">
        <v>656250</v>
      </c>
    </row>
    <row r="302" spans="1:8" s="39" customFormat="1" ht="51">
      <c r="A302" s="56" t="s">
        <v>295</v>
      </c>
      <c r="B302" s="35" t="s">
        <v>32</v>
      </c>
      <c r="C302" s="35" t="s">
        <v>5</v>
      </c>
      <c r="D302" s="35" t="s">
        <v>103</v>
      </c>
      <c r="E302" s="35"/>
      <c r="F302" s="63">
        <f>F306</f>
        <v>656400</v>
      </c>
      <c r="G302" s="36"/>
      <c r="H302" s="82">
        <v>656250</v>
      </c>
    </row>
    <row r="303" spans="1:8" s="39" customFormat="1" ht="63.75">
      <c r="A303" s="56" t="s">
        <v>189</v>
      </c>
      <c r="B303" s="35" t="s">
        <v>32</v>
      </c>
      <c r="C303" s="35" t="s">
        <v>5</v>
      </c>
      <c r="D303" s="35" t="s">
        <v>104</v>
      </c>
      <c r="E303" s="35"/>
      <c r="F303" s="63">
        <f>F304</f>
        <v>656400</v>
      </c>
      <c r="G303" s="36"/>
      <c r="H303" s="82">
        <v>656250</v>
      </c>
    </row>
    <row r="304" spans="1:8" s="39" customFormat="1" ht="38.25">
      <c r="A304" s="56" t="s">
        <v>191</v>
      </c>
      <c r="B304" s="35" t="s">
        <v>32</v>
      </c>
      <c r="C304" s="35" t="s">
        <v>5</v>
      </c>
      <c r="D304" s="35" t="s">
        <v>296</v>
      </c>
      <c r="E304" s="35"/>
      <c r="F304" s="63">
        <f>F305</f>
        <v>656400</v>
      </c>
      <c r="G304" s="36"/>
      <c r="H304" s="82">
        <v>656250</v>
      </c>
    </row>
    <row r="305" spans="1:9" s="39" customFormat="1" ht="12.75">
      <c r="A305" s="56" t="s">
        <v>193</v>
      </c>
      <c r="B305" s="35" t="s">
        <v>32</v>
      </c>
      <c r="C305" s="35" t="s">
        <v>5</v>
      </c>
      <c r="D305" s="35" t="s">
        <v>297</v>
      </c>
      <c r="E305" s="35"/>
      <c r="F305" s="63">
        <f>F306</f>
        <v>656400</v>
      </c>
      <c r="G305" s="36"/>
      <c r="H305" s="82">
        <v>656250</v>
      </c>
    </row>
    <row r="306" spans="1:9" s="37" customFormat="1" ht="25.5">
      <c r="A306" s="32" t="s">
        <v>98</v>
      </c>
      <c r="B306" s="35" t="s">
        <v>32</v>
      </c>
      <c r="C306" s="35" t="s">
        <v>5</v>
      </c>
      <c r="D306" s="35" t="s">
        <v>297</v>
      </c>
      <c r="E306" s="35" t="s">
        <v>8</v>
      </c>
      <c r="F306" s="63">
        <f>864000-10.8-50000-157589.2</f>
        <v>656400</v>
      </c>
      <c r="G306" s="36"/>
      <c r="H306" s="81">
        <v>656250</v>
      </c>
    </row>
    <row r="307" spans="1:9" s="37" customFormat="1" ht="18.75" customHeight="1">
      <c r="A307" s="26" t="s">
        <v>298</v>
      </c>
      <c r="B307" s="27" t="s">
        <v>32</v>
      </c>
      <c r="C307" s="30" t="s">
        <v>13</v>
      </c>
      <c r="D307" s="30"/>
      <c r="E307" s="30"/>
      <c r="F307" s="64">
        <f>F308</f>
        <v>48000</v>
      </c>
      <c r="G307" s="59"/>
      <c r="H307" s="81">
        <f t="shared" ref="H307:H312" si="3">F307</f>
        <v>48000</v>
      </c>
    </row>
    <row r="308" spans="1:9" s="39" customFormat="1" ht="51">
      <c r="A308" s="56" t="s">
        <v>295</v>
      </c>
      <c r="B308" s="35" t="s">
        <v>32</v>
      </c>
      <c r="C308" s="35" t="s">
        <v>13</v>
      </c>
      <c r="D308" s="35" t="s">
        <v>103</v>
      </c>
      <c r="E308" s="35"/>
      <c r="F308" s="63">
        <f>F312</f>
        <v>48000</v>
      </c>
      <c r="G308" s="36"/>
      <c r="H308" s="82">
        <f t="shared" si="3"/>
        <v>48000</v>
      </c>
      <c r="I308" s="47"/>
    </row>
    <row r="309" spans="1:9" s="39" customFormat="1" ht="63.75">
      <c r="A309" s="56" t="s">
        <v>189</v>
      </c>
      <c r="B309" s="35" t="s">
        <v>32</v>
      </c>
      <c r="C309" s="35" t="s">
        <v>13</v>
      </c>
      <c r="D309" s="35" t="s">
        <v>104</v>
      </c>
      <c r="E309" s="35"/>
      <c r="F309" s="63">
        <f>F310</f>
        <v>48000</v>
      </c>
      <c r="G309" s="36"/>
      <c r="H309" s="82">
        <f t="shared" si="3"/>
        <v>48000</v>
      </c>
      <c r="I309" s="47"/>
    </row>
    <row r="310" spans="1:9" s="39" customFormat="1" ht="38.25">
      <c r="A310" s="56" t="s">
        <v>191</v>
      </c>
      <c r="B310" s="35" t="s">
        <v>32</v>
      </c>
      <c r="C310" s="35" t="s">
        <v>13</v>
      </c>
      <c r="D310" s="35" t="s">
        <v>296</v>
      </c>
      <c r="E310" s="35"/>
      <c r="F310" s="63">
        <f>F312</f>
        <v>48000</v>
      </c>
      <c r="G310" s="36"/>
      <c r="H310" s="82">
        <f t="shared" si="3"/>
        <v>48000</v>
      </c>
      <c r="I310" s="47"/>
    </row>
    <row r="311" spans="1:9" s="39" customFormat="1" ht="12.75">
      <c r="A311" s="56" t="s">
        <v>193</v>
      </c>
      <c r="B311" s="35" t="s">
        <v>32</v>
      </c>
      <c r="C311" s="35" t="s">
        <v>13</v>
      </c>
      <c r="D311" s="35" t="s">
        <v>297</v>
      </c>
      <c r="E311" s="35"/>
      <c r="F311" s="63">
        <f>F312</f>
        <v>48000</v>
      </c>
      <c r="G311" s="36"/>
      <c r="H311" s="82">
        <f t="shared" si="3"/>
        <v>48000</v>
      </c>
      <c r="I311" s="47"/>
    </row>
    <row r="312" spans="1:9" s="37" customFormat="1" ht="25.5">
      <c r="A312" s="32" t="s">
        <v>98</v>
      </c>
      <c r="B312" s="35" t="s">
        <v>32</v>
      </c>
      <c r="C312" s="35" t="s">
        <v>13</v>
      </c>
      <c r="D312" s="35" t="s">
        <v>297</v>
      </c>
      <c r="E312" s="35" t="s">
        <v>8</v>
      </c>
      <c r="F312" s="63">
        <v>48000</v>
      </c>
      <c r="G312" s="36"/>
      <c r="H312" s="81">
        <f t="shared" si="3"/>
        <v>48000</v>
      </c>
    </row>
    <row r="313" spans="1:9" ht="18.75">
      <c r="A313" s="19" t="s">
        <v>68</v>
      </c>
      <c r="B313" s="5" t="s">
        <v>69</v>
      </c>
      <c r="C313" s="5" t="s">
        <v>69</v>
      </c>
      <c r="D313" s="5" t="s">
        <v>70</v>
      </c>
      <c r="E313" s="5" t="s">
        <v>71</v>
      </c>
      <c r="F313" s="61">
        <f>F12+F109+F116+F142+F179+F242+F270+F279+F284+F300</f>
        <v>81069413.660000011</v>
      </c>
      <c r="G313" s="9"/>
      <c r="H313" s="76">
        <v>76829996.700000003</v>
      </c>
      <c r="I313" s="62"/>
    </row>
    <row r="314" spans="1:9">
      <c r="B314" s="20"/>
      <c r="D314" s="21"/>
      <c r="G314" s="20"/>
      <c r="I314" s="62"/>
    </row>
    <row r="315" spans="1:9">
      <c r="B315" s="20"/>
      <c r="D315" s="21"/>
      <c r="G315" s="20"/>
    </row>
    <row r="316" spans="1:9">
      <c r="B316" s="20"/>
      <c r="D316" s="21"/>
      <c r="G316" s="10"/>
    </row>
    <row r="317" spans="1:9">
      <c r="A317" s="22"/>
      <c r="B317" s="23"/>
      <c r="C317" s="22"/>
      <c r="D317" s="22"/>
      <c r="E317" s="22"/>
      <c r="F317" s="73"/>
      <c r="G317" s="23"/>
    </row>
    <row r="320" spans="1:9" s="22" customFormat="1">
      <c r="A320" s="1"/>
      <c r="B320" s="1"/>
      <c r="C320" s="1"/>
      <c r="D320" s="1"/>
      <c r="E320" s="1"/>
      <c r="F320" s="62"/>
      <c r="G320" s="1"/>
      <c r="H320" s="84"/>
    </row>
  </sheetData>
  <autoFilter ref="B51:F313"/>
  <mergeCells count="4">
    <mergeCell ref="G13:G17"/>
    <mergeCell ref="A2:G2"/>
    <mergeCell ref="B1:G1"/>
    <mergeCell ref="A3:G9"/>
  </mergeCells>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2018-05-10T10:04:03Z</dcterms:modified>
</cp:coreProperties>
</file>